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SFU\Budget - CDE\FY2020-21\Categorical Funding Requests\"/>
    </mc:Choice>
  </mc:AlternateContent>
  <bookViews>
    <workbookView xWindow="14220" yWindow="-180" windowWidth="14580" windowHeight="12990" tabRatio="1000"/>
  </bookViews>
  <sheets>
    <sheet name="Summary Comparison" sheetId="14" r:id="rId1"/>
    <sheet name="SpEd" sheetId="1" r:id="rId2"/>
    <sheet name="GT" sheetId="7" r:id="rId3"/>
    <sheet name="ELPA" sheetId="4" r:id="rId4"/>
    <sheet name="Transportation" sheetId="5" r:id="rId5"/>
    <sheet name="Small Attendance" sheetId="6" r:id="rId6"/>
    <sheet name="CTA" sheetId="8" r:id="rId7"/>
    <sheet name="Comp Health" sheetId="11" r:id="rId8"/>
    <sheet name="Expelled At-Risk" sheetId="12" r:id="rId9"/>
  </sheets>
  <definedNames>
    <definedName name="_xlnm._FilterDatabase" localSheetId="7" hidden="1">'Comp Health'!$A$1:$H$203</definedName>
    <definedName name="_xlnm._FilterDatabase" localSheetId="5" hidden="1">'Small Attendance'!$A$1:$F$203</definedName>
    <definedName name="_xlnm._FilterDatabase" localSheetId="1" hidden="1">SpEd!$A$1:$V$212</definedName>
    <definedName name="_xlnm.Print_Area" localSheetId="0">'Summary Comparison'!$A$1:$I$20</definedName>
    <definedName name="_xlnm.Print_Titles" localSheetId="7">'Comp Health'!$1:$2</definedName>
    <definedName name="_xlnm.Print_Titles" localSheetId="6">CTA!$1:$3</definedName>
    <definedName name="_xlnm.Print_Titles" localSheetId="3">ELPA!$1:$3</definedName>
    <definedName name="_xlnm.Print_Titles" localSheetId="8">'Expelled At-Risk'!$1:$2</definedName>
    <definedName name="_xlnm.Print_Titles" localSheetId="2">GT!$1:$3</definedName>
    <definedName name="_xlnm.Print_Titles" localSheetId="5">'Small Attendance'!$1:$2</definedName>
    <definedName name="_xlnm.Print_Titles" localSheetId="1">SpEd!$1:$3</definedName>
    <definedName name="_xlnm.Print_Titles" localSheetId="4">Transportation!$1:$3</definedName>
  </definedNames>
  <calcPr calcId="152511"/>
</workbook>
</file>

<file path=xl/calcChain.xml><?xml version="1.0" encoding="utf-8"?>
<calcChain xmlns="http://schemas.openxmlformats.org/spreadsheetml/2006/main">
  <c r="Q203" i="5" l="1"/>
  <c r="Q202" i="5"/>
  <c r="Q201" i="5"/>
  <c r="Q200" i="5"/>
  <c r="Q199" i="5"/>
  <c r="Q198" i="5"/>
  <c r="Q197" i="5"/>
  <c r="Q196" i="5"/>
  <c r="Q195" i="5"/>
  <c r="Q194" i="5"/>
  <c r="Q193" i="5"/>
  <c r="Q192" i="5"/>
  <c r="Q191" i="5"/>
  <c r="Q190" i="5"/>
  <c r="Q189" i="5"/>
  <c r="Q188" i="5"/>
  <c r="Q187" i="5"/>
  <c r="Q186" i="5"/>
  <c r="Q185" i="5"/>
  <c r="Q184" i="5"/>
  <c r="Q183" i="5"/>
  <c r="Q182" i="5"/>
  <c r="Q181" i="5"/>
  <c r="Q180" i="5"/>
  <c r="Q179" i="5"/>
  <c r="Q178" i="5"/>
  <c r="Q177" i="5"/>
  <c r="Q176" i="5"/>
  <c r="Q175" i="5"/>
  <c r="Q174" i="5"/>
  <c r="Q173" i="5"/>
  <c r="Q172" i="5"/>
  <c r="Q171" i="5"/>
  <c r="Q170" i="5"/>
  <c r="Q169" i="5"/>
  <c r="Q168" i="5"/>
  <c r="Q167" i="5"/>
  <c r="Q166" i="5"/>
  <c r="Q165" i="5"/>
  <c r="Q164" i="5"/>
  <c r="Q163" i="5"/>
  <c r="Q162" i="5"/>
  <c r="Q161" i="5"/>
  <c r="Q160" i="5"/>
  <c r="Q159" i="5"/>
  <c r="Q158" i="5"/>
  <c r="Q157" i="5"/>
  <c r="Q156" i="5"/>
  <c r="Q155" i="5"/>
  <c r="Q154" i="5"/>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5" i="5"/>
  <c r="Q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O8" i="5"/>
  <c r="O7" i="5"/>
  <c r="O6" i="5"/>
  <c r="O5" i="5"/>
  <c r="O4" i="5"/>
  <c r="F10" i="14" l="1"/>
  <c r="F8" i="14"/>
  <c r="T204" i="1" l="1"/>
  <c r="B10" i="14"/>
  <c r="B8" i="14"/>
  <c r="B7" i="14"/>
  <c r="B6" i="14"/>
  <c r="B5" i="14"/>
  <c r="B4" i="14"/>
  <c r="B3" i="14"/>
  <c r="N204" i="4" l="1"/>
  <c r="G1" i="12" l="1"/>
  <c r="G1" i="11"/>
  <c r="L1" i="5"/>
  <c r="K1" i="5"/>
  <c r="J1" i="5"/>
  <c r="L202" i="8" l="1"/>
  <c r="M202" i="8"/>
  <c r="S202" i="4"/>
  <c r="L202" i="7"/>
  <c r="X202" i="1"/>
  <c r="J204" i="5"/>
  <c r="I204" i="5"/>
  <c r="R202" i="4" l="1"/>
  <c r="Y202" i="1"/>
  <c r="N202" i="8"/>
  <c r="N202" i="7"/>
  <c r="T202" i="4"/>
  <c r="L7" i="8" l="1"/>
  <c r="Z202" i="1" l="1"/>
  <c r="F203" i="6"/>
  <c r="E1" i="5"/>
  <c r="F1" i="5" s="1"/>
  <c r="G1" i="5" s="1"/>
  <c r="G203" i="11" l="1"/>
  <c r="B9" i="14" l="1"/>
  <c r="I1" i="8" l="1"/>
  <c r="H1" i="8"/>
  <c r="G1" i="8"/>
  <c r="M1" i="4"/>
  <c r="L1" i="4"/>
  <c r="K1" i="4"/>
  <c r="J1" i="4"/>
  <c r="I1" i="4"/>
  <c r="H1" i="4"/>
  <c r="G1" i="4"/>
  <c r="I1" i="7"/>
  <c r="H1" i="7"/>
  <c r="G1" i="7"/>
  <c r="X4" i="1"/>
  <c r="E1" i="1"/>
  <c r="S1" i="1"/>
  <c r="R1" i="1"/>
  <c r="Q1" i="1"/>
  <c r="P1" i="1"/>
  <c r="O1" i="1"/>
  <c r="N1" i="1"/>
  <c r="M1" i="1"/>
  <c r="L1" i="1"/>
  <c r="K1" i="1"/>
  <c r="J1" i="1"/>
  <c r="I1" i="1"/>
  <c r="H1" i="1"/>
  <c r="Z4" i="1" l="1"/>
  <c r="Y4" i="1"/>
  <c r="L5" i="8"/>
  <c r="X201" i="1" l="1"/>
  <c r="L203" i="7" l="1"/>
  <c r="L200" i="7"/>
  <c r="L196" i="7"/>
  <c r="L195" i="7"/>
  <c r="L192" i="7"/>
  <c r="L189" i="7"/>
  <c r="L181" i="7"/>
  <c r="L180" i="7"/>
  <c r="L179" i="7"/>
  <c r="L178" i="7"/>
  <c r="L177" i="7"/>
  <c r="L176" i="7"/>
  <c r="L175" i="7"/>
  <c r="L174" i="7"/>
  <c r="L172" i="7"/>
  <c r="L170" i="7"/>
  <c r="L168" i="7"/>
  <c r="L167" i="7"/>
  <c r="L166" i="7"/>
  <c r="L165" i="7"/>
  <c r="L164" i="7"/>
  <c r="L163" i="7"/>
  <c r="L162" i="7"/>
  <c r="L161" i="7"/>
  <c r="L160" i="7"/>
  <c r="L159" i="7"/>
  <c r="L157" i="7"/>
  <c r="L156" i="7"/>
  <c r="L155" i="7"/>
  <c r="L154" i="7"/>
  <c r="L153" i="7"/>
  <c r="L152" i="7"/>
  <c r="L151" i="7"/>
  <c r="L150" i="7"/>
  <c r="L145" i="7"/>
  <c r="L144" i="7"/>
  <c r="L143" i="7"/>
  <c r="L142" i="7"/>
  <c r="L139" i="7"/>
  <c r="L138" i="7"/>
  <c r="L137" i="7"/>
  <c r="L136" i="7"/>
  <c r="L134" i="7"/>
  <c r="L133" i="7"/>
  <c r="L132" i="7"/>
  <c r="L131" i="7"/>
  <c r="L130" i="7"/>
  <c r="L129" i="7"/>
  <c r="L128" i="7"/>
  <c r="L127" i="7"/>
  <c r="L126" i="7"/>
  <c r="L125" i="7"/>
  <c r="L124" i="7"/>
  <c r="L123" i="7"/>
  <c r="L122" i="7"/>
  <c r="L121" i="7"/>
  <c r="L119" i="7"/>
  <c r="L118" i="7"/>
  <c r="L115" i="7"/>
  <c r="L112" i="7"/>
  <c r="L110" i="7"/>
  <c r="L109" i="7"/>
  <c r="L108" i="7"/>
  <c r="L107" i="7"/>
  <c r="L106" i="7"/>
  <c r="L104" i="7"/>
  <c r="L103" i="7"/>
  <c r="L102" i="7"/>
  <c r="L101" i="7"/>
  <c r="L100" i="7"/>
  <c r="L99" i="7"/>
  <c r="L98" i="7"/>
  <c r="L97" i="7"/>
  <c r="L96" i="7"/>
  <c r="L92" i="7"/>
  <c r="L91" i="7"/>
  <c r="L88" i="7"/>
  <c r="L87" i="7"/>
  <c r="L86" i="7"/>
  <c r="L85" i="7"/>
  <c r="L84" i="7"/>
  <c r="L83" i="7"/>
  <c r="L82" i="7"/>
  <c r="L79" i="7"/>
  <c r="L78" i="7"/>
  <c r="L77" i="7"/>
  <c r="L73" i="7"/>
  <c r="L72" i="7"/>
  <c r="L70" i="7"/>
  <c r="L69" i="7"/>
  <c r="L68" i="7"/>
  <c r="L66" i="7"/>
  <c r="L65" i="7"/>
  <c r="L62" i="7"/>
  <c r="L61" i="7"/>
  <c r="L60" i="7"/>
  <c r="L58" i="7"/>
  <c r="L52" i="7"/>
  <c r="L51" i="7"/>
  <c r="L50" i="7"/>
  <c r="L49" i="7"/>
  <c r="L48" i="7"/>
  <c r="L44" i="7"/>
  <c r="L41" i="7"/>
  <c r="L40" i="7"/>
  <c r="L39" i="7"/>
  <c r="L38" i="7"/>
  <c r="L37" i="7"/>
  <c r="L36" i="7"/>
  <c r="L35" i="7"/>
  <c r="L34" i="7"/>
  <c r="L33" i="7"/>
  <c r="L32" i="7"/>
  <c r="L30" i="7"/>
  <c r="L27" i="7"/>
  <c r="L26" i="7"/>
  <c r="L25" i="7"/>
  <c r="L24" i="7"/>
  <c r="L23" i="7"/>
  <c r="L22" i="7"/>
  <c r="L21" i="7"/>
  <c r="L19" i="7"/>
  <c r="L12" i="7"/>
  <c r="L11" i="7"/>
  <c r="L8" i="7"/>
  <c r="R203" i="4"/>
  <c r="R201" i="4"/>
  <c r="R200" i="4"/>
  <c r="R199" i="4"/>
  <c r="R198" i="4"/>
  <c r="R197" i="4"/>
  <c r="R196" i="4"/>
  <c r="R195" i="4"/>
  <c r="R194" i="4"/>
  <c r="R193" i="4"/>
  <c r="R192" i="4"/>
  <c r="R191" i="4"/>
  <c r="R190" i="4"/>
  <c r="R189" i="4"/>
  <c r="R188" i="4"/>
  <c r="R187" i="4"/>
  <c r="R186" i="4"/>
  <c r="R185" i="4"/>
  <c r="R184" i="4"/>
  <c r="R183" i="4"/>
  <c r="R177" i="4"/>
  <c r="R163" i="4"/>
  <c r="R157" i="4"/>
  <c r="R151" i="4"/>
  <c r="R143" i="4"/>
  <c r="R132" i="4"/>
  <c r="R127" i="4"/>
  <c r="R112" i="4"/>
  <c r="R104" i="4"/>
  <c r="R102" i="4"/>
  <c r="R101" i="4"/>
  <c r="R91" i="4"/>
  <c r="R84" i="4"/>
  <c r="R83" i="4"/>
  <c r="R77" i="4"/>
  <c r="R69" i="4"/>
  <c r="R66" i="4"/>
  <c r="R62" i="4"/>
  <c r="R52" i="4"/>
  <c r="R51" i="4"/>
  <c r="R49" i="4"/>
  <c r="R44" i="4"/>
  <c r="R41" i="4"/>
  <c r="R37" i="4"/>
  <c r="R35" i="4"/>
  <c r="R25" i="4"/>
  <c r="R22" i="4"/>
  <c r="R21" i="4" l="1"/>
  <c r="R32" i="4"/>
  <c r="R58" i="4"/>
  <c r="R28" i="4"/>
  <c r="F203" i="11" l="1"/>
  <c r="F204" i="8"/>
  <c r="D7" i="14" s="1"/>
  <c r="D204" i="8"/>
  <c r="L204" i="5"/>
  <c r="K204" i="5"/>
  <c r="F5" i="14" s="1"/>
  <c r="G204" i="1" l="1"/>
  <c r="L146" i="7" l="1"/>
  <c r="R60" i="4"/>
  <c r="R36" i="4"/>
  <c r="R158" i="4"/>
  <c r="R8" i="4"/>
  <c r="R160" i="4"/>
  <c r="R54" i="4"/>
  <c r="R17" i="4"/>
  <c r="R172" i="4"/>
  <c r="R79" i="4"/>
  <c r="R100" i="4"/>
  <c r="R23" i="4"/>
  <c r="R156" i="4"/>
  <c r="R106" i="4"/>
  <c r="R90" i="4"/>
  <c r="R97" i="4"/>
  <c r="R30" i="4"/>
  <c r="R68" i="4"/>
  <c r="R135" i="4"/>
  <c r="R119" i="4"/>
  <c r="R33" i="4"/>
  <c r="R7" i="4"/>
  <c r="R165" i="4"/>
  <c r="R27" i="4"/>
  <c r="R137" i="4"/>
  <c r="R38" i="4"/>
  <c r="R155" i="4"/>
  <c r="R162" i="4"/>
  <c r="R120" i="4"/>
  <c r="R140" i="4"/>
  <c r="R81" i="4"/>
  <c r="R95" i="4"/>
  <c r="R82" i="4"/>
  <c r="R118" i="4"/>
  <c r="R57" i="4"/>
  <c r="R181" i="4"/>
  <c r="R131" i="4"/>
  <c r="R74" i="4"/>
  <c r="R45" i="4"/>
  <c r="R150" i="4"/>
  <c r="R110" i="4"/>
  <c r="R16" i="4"/>
  <c r="R146" i="4"/>
  <c r="R10" i="4"/>
  <c r="R175" i="4"/>
  <c r="R40" i="4"/>
  <c r="R107" i="4"/>
  <c r="R153" i="4"/>
  <c r="R159" i="4"/>
  <c r="R67" i="4"/>
  <c r="R178" i="4"/>
  <c r="R29" i="4"/>
  <c r="R65" i="4"/>
  <c r="R121" i="4"/>
  <c r="R144" i="4"/>
  <c r="R161" i="4"/>
  <c r="R46" i="4"/>
  <c r="R34" i="4"/>
  <c r="R98" i="4"/>
  <c r="R167" i="4"/>
  <c r="R169" i="4"/>
  <c r="R113" i="4"/>
  <c r="R136" i="4"/>
  <c r="R19" i="4"/>
  <c r="R108" i="4"/>
  <c r="R134" i="4"/>
  <c r="R63" i="4"/>
  <c r="R93" i="4"/>
  <c r="R176" i="4"/>
  <c r="F204" i="4"/>
  <c r="L201" i="8" l="1"/>
  <c r="M201" i="8"/>
  <c r="S201" i="4"/>
  <c r="T201" i="4" l="1"/>
  <c r="N201" i="8"/>
  <c r="G203" i="12" l="1"/>
  <c r="R59" i="4" l="1"/>
  <c r="R96" i="4"/>
  <c r="R99" i="4"/>
  <c r="R114" i="4"/>
  <c r="R5" i="4"/>
  <c r="R55" i="4"/>
  <c r="R141" i="4"/>
  <c r="R173" i="4"/>
  <c r="R88" i="4"/>
  <c r="R149" i="4"/>
  <c r="R122" i="4"/>
  <c r="R9" i="4"/>
  <c r="R39" i="4"/>
  <c r="R6" i="4"/>
  <c r="R61" i="4"/>
  <c r="R48" i="4"/>
  <c r="R126" i="4"/>
  <c r="R111" i="4"/>
  <c r="R72" i="4"/>
  <c r="R31" i="4"/>
  <c r="R166" i="4"/>
  <c r="R117" i="4"/>
  <c r="R20" i="4"/>
  <c r="R154" i="4"/>
  <c r="R14" i="4"/>
  <c r="R116" i="4"/>
  <c r="R170" i="4"/>
  <c r="R179" i="4"/>
  <c r="R171" i="4"/>
  <c r="R94" i="4"/>
  <c r="R92" i="4"/>
  <c r="R13" i="4"/>
  <c r="R11" i="4"/>
  <c r="R56" i="4"/>
  <c r="R89" i="4"/>
  <c r="R24" i="4"/>
  <c r="R53" i="4"/>
  <c r="R12" i="4"/>
  <c r="R148" i="4"/>
  <c r="R103" i="4"/>
  <c r="R142" i="4"/>
  <c r="R75" i="4"/>
  <c r="R64" i="4"/>
  <c r="R71" i="4"/>
  <c r="R164" i="4"/>
  <c r="R70" i="4"/>
  <c r="R125" i="4"/>
  <c r="R42" i="4"/>
  <c r="R76" i="4"/>
  <c r="R152" i="4"/>
  <c r="R78" i="4"/>
  <c r="R145" i="4"/>
  <c r="R133" i="4"/>
  <c r="R129" i="4"/>
  <c r="R168" i="4"/>
  <c r="R139" i="4"/>
  <c r="R174" i="4"/>
  <c r="R105" i="4"/>
  <c r="R138" i="4"/>
  <c r="R87" i="4"/>
  <c r="R47" i="4"/>
  <c r="R26" i="4"/>
  <c r="R123" i="4"/>
  <c r="R124" i="4"/>
  <c r="R147" i="4"/>
  <c r="R130" i="4"/>
  <c r="R128" i="4"/>
  <c r="R115" i="4"/>
  <c r="R109" i="4"/>
  <c r="R73" i="4"/>
  <c r="R80" i="4"/>
  <c r="R18" i="4"/>
  <c r="R180" i="4"/>
  <c r="R85" i="4"/>
  <c r="R86" i="4"/>
  <c r="R50" i="4"/>
  <c r="R15" i="4"/>
  <c r="L4" i="7"/>
  <c r="L95" i="7"/>
  <c r="L74" i="7"/>
  <c r="L14" i="7"/>
  <c r="L188" i="7"/>
  <c r="L43" i="7"/>
  <c r="L186" i="7"/>
  <c r="L6" i="7"/>
  <c r="L190" i="7"/>
  <c r="L29" i="7"/>
  <c r="L59" i="7"/>
  <c r="L187" i="7"/>
  <c r="L173" i="7"/>
  <c r="L42" i="7"/>
  <c r="L10" i="7"/>
  <c r="L148" i="7"/>
  <c r="L116" i="7"/>
  <c r="L183" i="7"/>
  <c r="L20" i="7"/>
  <c r="L135" i="7"/>
  <c r="L76" i="7"/>
  <c r="L184" i="7"/>
  <c r="L89" i="7"/>
  <c r="L194" i="7"/>
  <c r="L71" i="7"/>
  <c r="L5" i="7"/>
  <c r="L54" i="7"/>
  <c r="N201" i="7"/>
  <c r="L201" i="7"/>
  <c r="L64" i="7"/>
  <c r="L113" i="7"/>
  <c r="L158" i="7"/>
  <c r="L80" i="7"/>
  <c r="L17" i="7"/>
  <c r="L67" i="7"/>
  <c r="L141" i="7"/>
  <c r="L45" i="7"/>
  <c r="L7" i="7"/>
  <c r="L140" i="7"/>
  <c r="L63" i="7"/>
  <c r="L111" i="7"/>
  <c r="L171" i="7"/>
  <c r="L47" i="7"/>
  <c r="L197" i="7"/>
  <c r="L15" i="7"/>
  <c r="L55" i="7"/>
  <c r="L46" i="7"/>
  <c r="L81" i="7"/>
  <c r="L185" i="7"/>
  <c r="L75" i="7"/>
  <c r="L53" i="7"/>
  <c r="L120" i="7"/>
  <c r="L9" i="7"/>
  <c r="L191" i="7"/>
  <c r="L198" i="7"/>
  <c r="L147" i="7"/>
  <c r="L56" i="7"/>
  <c r="L193" i="7"/>
  <c r="L31" i="7"/>
  <c r="L199" i="7"/>
  <c r="L114" i="7"/>
  <c r="L149" i="7"/>
  <c r="L93" i="7"/>
  <c r="L90" i="7"/>
  <c r="L16" i="7"/>
  <c r="L57" i="7"/>
  <c r="L18" i="7"/>
  <c r="L28" i="7"/>
  <c r="L169" i="7"/>
  <c r="L105" i="7"/>
  <c r="L182" i="7"/>
  <c r="L13" i="7"/>
  <c r="L117" i="7"/>
  <c r="L94" i="7"/>
  <c r="J204" i="4" l="1"/>
  <c r="K204" i="4"/>
  <c r="R182" i="4"/>
  <c r="I204" i="4"/>
  <c r="R43" i="4"/>
  <c r="R4" i="4"/>
  <c r="H204" i="4"/>
  <c r="I204" i="7"/>
  <c r="H204" i="7"/>
  <c r="Y201" i="1"/>
  <c r="Z201" i="1"/>
  <c r="D204" i="7" l="1"/>
  <c r="D204" i="4" l="1"/>
  <c r="S4" i="4" l="1"/>
  <c r="L203" i="8" l="1"/>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6" i="8"/>
  <c r="L4" i="8"/>
  <c r="X203"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B11" i="14"/>
  <c r="M203" i="8"/>
  <c r="M200" i="8"/>
  <c r="M199" i="8"/>
  <c r="M198" i="8"/>
  <c r="M197" i="8"/>
  <c r="M195" i="8"/>
  <c r="M194" i="8"/>
  <c r="M192" i="8"/>
  <c r="M190" i="8"/>
  <c r="M189" i="8"/>
  <c r="M188" i="8"/>
  <c r="M187" i="8"/>
  <c r="M184" i="8"/>
  <c r="M183" i="8"/>
  <c r="M181" i="8"/>
  <c r="M180" i="8"/>
  <c r="M177" i="8"/>
  <c r="M172" i="8"/>
  <c r="M168" i="8"/>
  <c r="M165" i="8"/>
  <c r="M162" i="8"/>
  <c r="M159" i="8"/>
  <c r="M156" i="8"/>
  <c r="M155" i="8"/>
  <c r="M154" i="8"/>
  <c r="M153" i="8"/>
  <c r="M152" i="8"/>
  <c r="M151" i="8"/>
  <c r="M148" i="8"/>
  <c r="M146" i="8"/>
  <c r="M144" i="8"/>
  <c r="M143" i="8"/>
  <c r="M138" i="8"/>
  <c r="M136" i="8"/>
  <c r="M135" i="8"/>
  <c r="M132" i="8"/>
  <c r="M131" i="8"/>
  <c r="M130" i="8"/>
  <c r="M128" i="8"/>
  <c r="M127" i="8"/>
  <c r="M125" i="8"/>
  <c r="M124" i="8"/>
  <c r="M123" i="8"/>
  <c r="M118" i="8"/>
  <c r="M116" i="8"/>
  <c r="M115" i="8"/>
  <c r="M113" i="8"/>
  <c r="M112" i="8"/>
  <c r="M109" i="8"/>
  <c r="M106" i="8"/>
  <c r="M105" i="8"/>
  <c r="M104" i="8"/>
  <c r="M103" i="8"/>
  <c r="M102" i="8"/>
  <c r="M100" i="8"/>
  <c r="M99" i="8"/>
  <c r="M92" i="8"/>
  <c r="M91" i="8"/>
  <c r="M90" i="8"/>
  <c r="M88" i="8"/>
  <c r="M87" i="8"/>
  <c r="M86" i="8"/>
  <c r="M85" i="8"/>
  <c r="M84" i="8"/>
  <c r="M83" i="8"/>
  <c r="M78" i="8"/>
  <c r="M77" i="8"/>
  <c r="M75" i="8"/>
  <c r="M73" i="8"/>
  <c r="M72" i="8"/>
  <c r="M70" i="8"/>
  <c r="M69" i="8"/>
  <c r="M65" i="8"/>
  <c r="M62" i="8"/>
  <c r="M58" i="8"/>
  <c r="M57" i="8"/>
  <c r="M52" i="8"/>
  <c r="M51" i="8"/>
  <c r="M50" i="8"/>
  <c r="M49" i="8"/>
  <c r="M48" i="8"/>
  <c r="M46" i="8"/>
  <c r="M44" i="8"/>
  <c r="M40" i="8"/>
  <c r="M39" i="8"/>
  <c r="M38" i="8"/>
  <c r="M36" i="8"/>
  <c r="M35" i="8"/>
  <c r="M34" i="8"/>
  <c r="M33" i="8"/>
  <c r="M32" i="8"/>
  <c r="M31" i="8"/>
  <c r="M30" i="8"/>
  <c r="M29" i="8"/>
  <c r="M25" i="8"/>
  <c r="M24" i="8"/>
  <c r="M22" i="8"/>
  <c r="M21" i="8"/>
  <c r="M20" i="8"/>
  <c r="M19" i="8"/>
  <c r="M18" i="8"/>
  <c r="M17" i="8"/>
  <c r="M16" i="8"/>
  <c r="M14" i="8"/>
  <c r="M13" i="8"/>
  <c r="M11" i="8"/>
  <c r="M9" i="8"/>
  <c r="M8" i="8"/>
  <c r="M158" i="8"/>
  <c r="M145" i="8"/>
  <c r="M71" i="8"/>
  <c r="M134" i="8"/>
  <c r="N200" i="7"/>
  <c r="N196" i="7"/>
  <c r="N195" i="7"/>
  <c r="N192" i="7"/>
  <c r="N180" i="7"/>
  <c r="N177" i="7"/>
  <c r="N143" i="7"/>
  <c r="N142" i="7"/>
  <c r="N119" i="7"/>
  <c r="N118" i="7"/>
  <c r="N99" i="7"/>
  <c r="N97" i="7"/>
  <c r="N73" i="7"/>
  <c r="N66" i="7"/>
  <c r="N62" i="7"/>
  <c r="N59" i="7"/>
  <c r="N52" i="7"/>
  <c r="N36" i="7"/>
  <c r="N25" i="7"/>
  <c r="N22" i="7"/>
  <c r="N12" i="7"/>
  <c r="N9" i="7"/>
  <c r="F204" i="7"/>
  <c r="S203" i="4"/>
  <c r="S200" i="4"/>
  <c r="S199" i="4"/>
  <c r="S198" i="4"/>
  <c r="S197" i="4"/>
  <c r="S196" i="4"/>
  <c r="S195" i="4"/>
  <c r="S194" i="4"/>
  <c r="S192" i="4"/>
  <c r="S187" i="4"/>
  <c r="S184" i="4"/>
  <c r="S181" i="4"/>
  <c r="S177" i="4"/>
  <c r="S176" i="4"/>
  <c r="S175" i="4"/>
  <c r="S165" i="4"/>
  <c r="S164" i="4"/>
  <c r="S163" i="4"/>
  <c r="S162" i="4"/>
  <c r="S160" i="4"/>
  <c r="S159" i="4"/>
  <c r="S157" i="4"/>
  <c r="S155" i="4"/>
  <c r="S154" i="4"/>
  <c r="S151" i="4"/>
  <c r="S150" i="4"/>
  <c r="S144" i="4"/>
  <c r="S143" i="4"/>
  <c r="S139" i="4"/>
  <c r="S136" i="4"/>
  <c r="S134" i="4"/>
  <c r="S132" i="4"/>
  <c r="S131" i="4"/>
  <c r="S130" i="4"/>
  <c r="S129" i="4"/>
  <c r="S128" i="4"/>
  <c r="S127" i="4"/>
  <c r="S126" i="4"/>
  <c r="S125" i="4"/>
  <c r="S123" i="4"/>
  <c r="S118" i="4"/>
  <c r="S115" i="4"/>
  <c r="S112" i="4"/>
  <c r="S110" i="4"/>
  <c r="S109" i="4"/>
  <c r="S108" i="4"/>
  <c r="S107" i="4"/>
  <c r="S106" i="4"/>
  <c r="S104" i="4"/>
  <c r="S103" i="4"/>
  <c r="S102" i="4"/>
  <c r="S101" i="4"/>
  <c r="S100" i="4"/>
  <c r="S99" i="4"/>
  <c r="S98" i="4"/>
  <c r="S97" i="4"/>
  <c r="S96" i="4"/>
  <c r="S92" i="4"/>
  <c r="S91" i="4"/>
  <c r="S90" i="4"/>
  <c r="S86" i="4"/>
  <c r="S85" i="4"/>
  <c r="S84" i="4"/>
  <c r="S83" i="4"/>
  <c r="S79" i="4"/>
  <c r="S77" i="4"/>
  <c r="S73" i="4"/>
  <c r="S69" i="4"/>
  <c r="S68" i="4"/>
  <c r="S67" i="4"/>
  <c r="S65" i="4"/>
  <c r="S62" i="4"/>
  <c r="S61" i="4"/>
  <c r="S52" i="4"/>
  <c r="S51" i="4"/>
  <c r="S50" i="4"/>
  <c r="S49" i="4"/>
  <c r="S48" i="4"/>
  <c r="S47" i="4"/>
  <c r="S44" i="4"/>
  <c r="S41" i="4"/>
  <c r="S40" i="4"/>
  <c r="S37" i="4"/>
  <c r="S36" i="4"/>
  <c r="S35" i="4"/>
  <c r="S34" i="4"/>
  <c r="S32" i="4"/>
  <c r="S30" i="4"/>
  <c r="S27" i="4"/>
  <c r="S26" i="4"/>
  <c r="S25" i="4"/>
  <c r="S24" i="4"/>
  <c r="S23" i="4"/>
  <c r="S22" i="4"/>
  <c r="S21" i="4"/>
  <c r="S20" i="4"/>
  <c r="S19" i="4"/>
  <c r="S17" i="4"/>
  <c r="S12" i="4"/>
  <c r="S9" i="4"/>
  <c r="S8" i="4"/>
  <c r="I204" i="1"/>
  <c r="N18" i="8"/>
  <c r="N23" i="7"/>
  <c r="M23" i="8"/>
  <c r="S14" i="4"/>
  <c r="N14" i="8"/>
  <c r="S6" i="4"/>
  <c r="M6" i="8"/>
  <c r="S166" i="4"/>
  <c r="M163" i="8"/>
  <c r="Y163" i="1"/>
  <c r="M166" i="8"/>
  <c r="N24" i="7"/>
  <c r="S16" i="4"/>
  <c r="N24" i="8"/>
  <c r="N16" i="8"/>
  <c r="S173" i="4"/>
  <c r="Y159" i="1"/>
  <c r="M140" i="8"/>
  <c r="N177" i="8"/>
  <c r="M64" i="8"/>
  <c r="M43" i="8"/>
  <c r="S140" i="4"/>
  <c r="Y58" i="1"/>
  <c r="S141" i="4"/>
  <c r="M171" i="8"/>
  <c r="N58" i="8"/>
  <c r="M67" i="8"/>
  <c r="S171" i="4"/>
  <c r="S113" i="4"/>
  <c r="M10" i="8"/>
  <c r="Y113" i="1"/>
  <c r="S169" i="4"/>
  <c r="M169" i="8"/>
  <c r="N22" i="8"/>
  <c r="M101" i="8"/>
  <c r="T78" i="4"/>
  <c r="S78" i="4"/>
  <c r="N113" i="8"/>
  <c r="N113" i="7"/>
  <c r="N43" i="7"/>
  <c r="T43" i="4"/>
  <c r="M161" i="8"/>
  <c r="M45" i="8"/>
  <c r="S58" i="4"/>
  <c r="T58" i="4"/>
  <c r="S161" i="4"/>
  <c r="M129" i="8"/>
  <c r="S133" i="4"/>
  <c r="M133" i="8"/>
  <c r="N164" i="7"/>
  <c r="M121" i="8"/>
  <c r="S121" i="4"/>
  <c r="N121" i="7"/>
  <c r="Y133" i="1"/>
  <c r="M164" i="8"/>
  <c r="N133" i="7"/>
  <c r="N129" i="7"/>
  <c r="Z129" i="1"/>
  <c r="M37" i="8"/>
  <c r="S89" i="4"/>
  <c r="N67" i="8"/>
  <c r="N67" i="7"/>
  <c r="M89" i="8"/>
  <c r="M80" i="8"/>
  <c r="S80" i="4"/>
  <c r="N37" i="7"/>
  <c r="Z181" i="1"/>
  <c r="M61" i="8"/>
  <c r="M94" i="8"/>
  <c r="S94" i="4"/>
  <c r="N181" i="7"/>
  <c r="N181" i="8"/>
  <c r="N75" i="7"/>
  <c r="S5" i="4"/>
  <c r="N94" i="7"/>
  <c r="S76" i="4"/>
  <c r="S75" i="4"/>
  <c r="M55" i="8"/>
  <c r="M15" i="8"/>
  <c r="N58" i="7"/>
  <c r="S55" i="4"/>
  <c r="T82" i="4"/>
  <c r="N82" i="7"/>
  <c r="M82" i="8"/>
  <c r="S82" i="4"/>
  <c r="Z82" i="1"/>
  <c r="M196" i="8"/>
  <c r="M59" i="8"/>
  <c r="M160" i="8"/>
  <c r="S15" i="4"/>
  <c r="N160" i="7"/>
  <c r="S59" i="4"/>
  <c r="N132" i="8"/>
  <c r="S45" i="4"/>
  <c r="M60" i="8"/>
  <c r="M139" i="8"/>
  <c r="N38" i="8"/>
  <c r="M68" i="8"/>
  <c r="S38" i="4"/>
  <c r="T38" i="4"/>
  <c r="N38" i="7"/>
  <c r="M150" i="8"/>
  <c r="N150" i="7"/>
  <c r="N60" i="7"/>
  <c r="S39" i="4"/>
  <c r="N39" i="7"/>
  <c r="Y114" i="1"/>
  <c r="T119" i="4"/>
  <c r="N132" i="7"/>
  <c r="M93" i="8"/>
  <c r="M119" i="8"/>
  <c r="N175" i="7"/>
  <c r="M175" i="8"/>
  <c r="S60" i="4"/>
  <c r="S119" i="4"/>
  <c r="M41" i="8"/>
  <c r="M110" i="8"/>
  <c r="S168" i="4"/>
  <c r="N92" i="8"/>
  <c r="N168" i="7"/>
  <c r="N168" i="8"/>
  <c r="M142" i="8"/>
  <c r="N57" i="8"/>
  <c r="S189" i="4"/>
  <c r="Y139" i="1"/>
  <c r="S114" i="4"/>
  <c r="N136" i="7"/>
  <c r="N136" i="8"/>
  <c r="S146" i="4"/>
  <c r="Z136" i="1"/>
  <c r="M76" i="8"/>
  <c r="N146" i="7"/>
  <c r="N146" i="8"/>
  <c r="N41" i="7"/>
  <c r="N161" i="7"/>
  <c r="T161" i="4"/>
  <c r="M126" i="8"/>
  <c r="Z146" i="1"/>
  <c r="S142" i="4"/>
  <c r="M79" i="8"/>
  <c r="M174" i="8"/>
  <c r="N174" i="7"/>
  <c r="S57" i="4"/>
  <c r="M96" i="8"/>
  <c r="S81" i="4"/>
  <c r="N107" i="7"/>
  <c r="M107" i="8"/>
  <c r="S66" i="4"/>
  <c r="N154" i="8"/>
  <c r="M81" i="8"/>
  <c r="N45" i="7"/>
  <c r="T189" i="4"/>
  <c r="M137" i="8"/>
  <c r="S137" i="4"/>
  <c r="M63" i="8"/>
  <c r="M54" i="8"/>
  <c r="S54" i="4"/>
  <c r="Z106" i="1"/>
  <c r="N106" i="8"/>
  <c r="N54" i="7"/>
  <c r="M147" i="8"/>
  <c r="S147" i="4"/>
  <c r="S63" i="4"/>
  <c r="N189" i="7"/>
  <c r="N57" i="7"/>
  <c r="S28" i="4"/>
  <c r="S135" i="4"/>
  <c r="S93" i="4"/>
  <c r="N138" i="8"/>
  <c r="N169" i="8"/>
  <c r="N169" i="7"/>
  <c r="N102" i="7"/>
  <c r="M95" i="8"/>
  <c r="T186" i="4"/>
  <c r="S186" i="4"/>
  <c r="M66" i="8"/>
  <c r="M186" i="8"/>
  <c r="S105" i="4"/>
  <c r="N115" i="8"/>
  <c r="N139" i="7"/>
  <c r="M12" i="8"/>
  <c r="M47" i="8"/>
  <c r="M170" i="8"/>
  <c r="S29" i="4"/>
  <c r="S95" i="4"/>
  <c r="S188" i="4"/>
  <c r="N194" i="7"/>
  <c r="Z118" i="1"/>
  <c r="T75" i="4"/>
  <c r="T188" i="4"/>
  <c r="N188" i="7"/>
  <c r="S124" i="4"/>
  <c r="N51" i="7"/>
  <c r="Z125" i="1"/>
  <c r="S111" i="4"/>
  <c r="S46" i="4"/>
  <c r="N46" i="7"/>
  <c r="N70" i="7"/>
  <c r="S70" i="4"/>
  <c r="M157" i="8"/>
  <c r="M111" i="8"/>
  <c r="M114" i="8"/>
  <c r="N69" i="7"/>
  <c r="M141" i="8"/>
  <c r="N124" i="7"/>
  <c r="S179" i="4"/>
  <c r="M179" i="8"/>
  <c r="N179" i="7"/>
  <c r="N39" i="8"/>
  <c r="N49" i="8"/>
  <c r="S149" i="4"/>
  <c r="N76" i="7"/>
  <c r="S120" i="4"/>
  <c r="T183" i="4"/>
  <c r="S87" i="4"/>
  <c r="Z80" i="1"/>
  <c r="N154" i="7"/>
  <c r="S138" i="4"/>
  <c r="S153" i="4"/>
  <c r="N131" i="7"/>
  <c r="S72" i="4"/>
  <c r="Y8" i="1"/>
  <c r="S158" i="4"/>
  <c r="S64" i="4"/>
  <c r="S71" i="4"/>
  <c r="S11" i="4"/>
  <c r="N187" i="7"/>
  <c r="N134" i="7"/>
  <c r="Y116" i="1"/>
  <c r="S116" i="4"/>
  <c r="N21" i="7"/>
  <c r="M97" i="8"/>
  <c r="N152" i="8"/>
  <c r="M176" i="8"/>
  <c r="N50" i="7"/>
  <c r="M27" i="8"/>
  <c r="N176" i="7"/>
  <c r="S145" i="4"/>
  <c r="S152" i="4"/>
  <c r="Z152" i="1"/>
  <c r="N100" i="8"/>
  <c r="N9" i="8"/>
  <c r="N32" i="7"/>
  <c r="Y123" i="1"/>
  <c r="N100" i="7"/>
  <c r="M108" i="8"/>
  <c r="M56" i="8"/>
  <c r="M28" i="8"/>
  <c r="M191" i="8"/>
  <c r="M98" i="8"/>
  <c r="M122" i="8"/>
  <c r="Y65" i="1"/>
  <c r="N65" i="8"/>
  <c r="N173" i="7"/>
  <c r="N131" i="8"/>
  <c r="M173" i="8"/>
  <c r="Y127" i="1"/>
  <c r="S122" i="4"/>
  <c r="S7" i="4"/>
  <c r="S42" i="4"/>
  <c r="S185" i="4"/>
  <c r="M167" i="8"/>
  <c r="N68" i="8"/>
  <c r="S53" i="4"/>
  <c r="M185" i="8"/>
  <c r="Y74" i="1"/>
  <c r="N104" i="8"/>
  <c r="S167" i="4"/>
  <c r="M53" i="8"/>
  <c r="S74" i="4"/>
  <c r="S190" i="4"/>
  <c r="N148" i="8"/>
  <c r="N98" i="7"/>
  <c r="N99" i="8"/>
  <c r="N103" i="8"/>
  <c r="N34" i="8"/>
  <c r="M74" i="8"/>
  <c r="N44" i="8"/>
  <c r="N203" i="7"/>
  <c r="Y158" i="1"/>
  <c r="M5" i="8"/>
  <c r="N91" i="8"/>
  <c r="N35" i="8"/>
  <c r="S10" i="4"/>
  <c r="N114" i="7"/>
  <c r="Y10" i="1"/>
  <c r="S170" i="4"/>
  <c r="N52" i="8"/>
  <c r="N88" i="8"/>
  <c r="M178" i="8"/>
  <c r="M26" i="8"/>
  <c r="Y26" i="1"/>
  <c r="S180" i="4"/>
  <c r="N165" i="8"/>
  <c r="N112" i="8"/>
  <c r="M117" i="8"/>
  <c r="N77" i="7"/>
  <c r="N155" i="7"/>
  <c r="N28" i="7"/>
  <c r="N48" i="8"/>
  <c r="S156" i="4"/>
  <c r="N33" i="8"/>
  <c r="N128" i="8"/>
  <c r="S33" i="4"/>
  <c r="Y128" i="1"/>
  <c r="S117" i="4"/>
  <c r="S178" i="4"/>
  <c r="M182" i="8"/>
  <c r="S182" i="4"/>
  <c r="N105" i="8"/>
  <c r="M120" i="8"/>
  <c r="M42" i="8"/>
  <c r="N149" i="7"/>
  <c r="M149" i="8"/>
  <c r="Y105" i="1"/>
  <c r="N126" i="7"/>
  <c r="Y124" i="1"/>
  <c r="M193" i="8"/>
  <c r="F203" i="12"/>
  <c r="D10" i="14"/>
  <c r="D9" i="14"/>
  <c r="H204" i="1"/>
  <c r="N91" i="7"/>
  <c r="N110" i="7"/>
  <c r="N15" i="7"/>
  <c r="Z161" i="1"/>
  <c r="Z83" i="1"/>
  <c r="Z23" i="1"/>
  <c r="N83" i="7"/>
  <c r="N171" i="7"/>
  <c r="N16" i="7"/>
  <c r="Z24" i="1"/>
  <c r="Z166" i="1"/>
  <c r="N163" i="7"/>
  <c r="N14" i="7"/>
  <c r="N18" i="7"/>
  <c r="Z41" i="1"/>
  <c r="Z38" i="1"/>
  <c r="N193" i="7"/>
  <c r="T193" i="4"/>
  <c r="S193" i="4"/>
  <c r="N105" i="7"/>
  <c r="N42" i="7"/>
  <c r="Z157" i="1"/>
  <c r="T124" i="4"/>
  <c r="T156" i="4"/>
  <c r="N156" i="7"/>
  <c r="Z155" i="1"/>
  <c r="N117" i="7"/>
  <c r="Z180" i="1"/>
  <c r="N178" i="7"/>
  <c r="Z88" i="1"/>
  <c r="N35" i="7"/>
  <c r="N170" i="7"/>
  <c r="Z52" i="1"/>
  <c r="N103" i="7"/>
  <c r="Z103" i="1"/>
  <c r="Z99" i="1"/>
  <c r="N84" i="7"/>
  <c r="Z167" i="1"/>
  <c r="T185" i="4"/>
  <c r="N185" i="7"/>
  <c r="N130" i="7"/>
  <c r="Z130" i="1"/>
  <c r="Z36" i="1"/>
  <c r="N7" i="7"/>
  <c r="N127" i="7"/>
  <c r="Z122" i="1"/>
  <c r="N85" i="7"/>
  <c r="N53" i="7"/>
  <c r="T191" i="4"/>
  <c r="Z86" i="1"/>
  <c r="N86" i="7"/>
  <c r="N108" i="7"/>
  <c r="Z108" i="1"/>
  <c r="Z96" i="1"/>
  <c r="Z20" i="1"/>
  <c r="Z85" i="1"/>
  <c r="Y199" i="1"/>
  <c r="N27" i="7"/>
  <c r="Z21" i="1"/>
  <c r="N8" i="7"/>
  <c r="Z151" i="1"/>
  <c r="N34" i="7"/>
  <c r="N11" i="7"/>
  <c r="S172" i="4"/>
  <c r="Z172" i="1"/>
  <c r="Z134" i="1"/>
  <c r="N64" i="7"/>
  <c r="N29" i="7"/>
  <c r="N4" i="7"/>
  <c r="N19" i="7"/>
  <c r="Z19" i="1"/>
  <c r="Z153" i="1"/>
  <c r="Z144" i="1"/>
  <c r="N30" i="7"/>
  <c r="N40" i="7"/>
  <c r="Z194" i="1"/>
  <c r="N158" i="7"/>
  <c r="Z126" i="1"/>
  <c r="Z79" i="1"/>
  <c r="N79" i="7"/>
  <c r="N128" i="7"/>
  <c r="N33" i="7"/>
  <c r="N48" i="7"/>
  <c r="Z48" i="1"/>
  <c r="Z156" i="1"/>
  <c r="T117" i="4"/>
  <c r="N165" i="7"/>
  <c r="Z112" i="1"/>
  <c r="N26" i="7"/>
  <c r="S88" i="4"/>
  <c r="N88" i="7"/>
  <c r="T170" i="4"/>
  <c r="N182" i="7"/>
  <c r="Z178" i="1"/>
  <c r="N31" i="7"/>
  <c r="T137" i="4"/>
  <c r="N44" i="7"/>
  <c r="T74" i="4"/>
  <c r="N74" i="7"/>
  <c r="N104" i="7"/>
  <c r="T149" i="4"/>
  <c r="N167" i="7"/>
  <c r="N68" i="7"/>
  <c r="N190" i="7"/>
  <c r="T190" i="4"/>
  <c r="N17" i="7"/>
  <c r="Z17" i="1"/>
  <c r="S31" i="4"/>
  <c r="N96" i="7"/>
  <c r="N122" i="7"/>
  <c r="N65" i="7"/>
  <c r="Z32" i="1"/>
  <c r="N191" i="7"/>
  <c r="S191" i="4"/>
  <c r="Z162" i="1"/>
  <c r="N162" i="7"/>
  <c r="S148" i="4"/>
  <c r="N148" i="7"/>
  <c r="Z66" i="1"/>
  <c r="N20" i="7"/>
  <c r="N5" i="7"/>
  <c r="N199" i="7"/>
  <c r="N90" i="7"/>
  <c r="N151" i="7"/>
  <c r="N116" i="7"/>
  <c r="N172" i="7"/>
  <c r="N10" i="7"/>
  <c r="N123" i="7"/>
  <c r="Z11" i="1"/>
  <c r="N71" i="7"/>
  <c r="T158" i="4"/>
  <c r="N145" i="7"/>
  <c r="N135" i="7"/>
  <c r="N72" i="7"/>
  <c r="S13" i="4"/>
  <c r="N13" i="7"/>
  <c r="N153" i="7"/>
  <c r="N144" i="7"/>
  <c r="N198" i="7"/>
  <c r="Z30" i="1"/>
  <c r="N111" i="7"/>
  <c r="N80" i="7"/>
  <c r="N87" i="7"/>
  <c r="Z110" i="1"/>
  <c r="Z98" i="1"/>
  <c r="Z40" i="1"/>
  <c r="N183" i="7"/>
  <c r="Y183" i="1"/>
  <c r="N120" i="7"/>
  <c r="S56" i="4"/>
  <c r="N56" i="7"/>
  <c r="Z179" i="1"/>
  <c r="N141" i="7"/>
  <c r="Z69" i="1"/>
  <c r="N95" i="7"/>
  <c r="T70" i="4"/>
  <c r="N125" i="7"/>
  <c r="N157" i="7"/>
  <c r="T95" i="4"/>
  <c r="Z188" i="1"/>
  <c r="S183" i="4"/>
  <c r="N184" i="7"/>
  <c r="N47" i="7"/>
  <c r="N115" i="7"/>
  <c r="N186" i="7"/>
  <c r="Z197" i="1"/>
  <c r="N197" i="7"/>
  <c r="N109" i="7"/>
  <c r="Z102" i="1"/>
  <c r="N138" i="7"/>
  <c r="Z138" i="1"/>
  <c r="N93" i="7"/>
  <c r="N49" i="7"/>
  <c r="N63" i="7"/>
  <c r="N147" i="7"/>
  <c r="T147" i="4"/>
  <c r="Z81" i="1"/>
  <c r="Z60" i="1"/>
  <c r="N106" i="7"/>
  <c r="N137" i="7"/>
  <c r="N81" i="7"/>
  <c r="Y81" i="1"/>
  <c r="Z154" i="1"/>
  <c r="Z174" i="1"/>
  <c r="S174" i="4"/>
  <c r="Y93" i="1"/>
  <c r="T59" i="4"/>
  <c r="T146" i="4"/>
  <c r="N112" i="7"/>
  <c r="Z92" i="1"/>
  <c r="Z160" i="1"/>
  <c r="N152" i="7"/>
  <c r="N92" i="7"/>
  <c r="Z150" i="1"/>
  <c r="N55" i="7"/>
  <c r="T148" i="4"/>
  <c r="N61" i="7"/>
  <c r="T89" i="4"/>
  <c r="N89" i="7"/>
  <c r="Z164" i="1"/>
  <c r="Z133" i="1"/>
  <c r="Z121" i="1"/>
  <c r="T169" i="4"/>
  <c r="N140" i="7"/>
  <c r="T140" i="4"/>
  <c r="N78" i="7"/>
  <c r="N101" i="7"/>
  <c r="S43" i="4"/>
  <c r="T171" i="4"/>
  <c r="Y141" i="1"/>
  <c r="T173" i="4"/>
  <c r="N159" i="7"/>
  <c r="Y140" i="1"/>
  <c r="Z177" i="1"/>
  <c r="Z159" i="1"/>
  <c r="N6" i="7"/>
  <c r="N166" i="7"/>
  <c r="Z163" i="1"/>
  <c r="S18" i="4"/>
  <c r="N121" i="8" l="1"/>
  <c r="T72" i="4"/>
  <c r="T31" i="4"/>
  <c r="T13" i="4"/>
  <c r="T178" i="4"/>
  <c r="T7" i="4"/>
  <c r="T87" i="4"/>
  <c r="F204" i="5"/>
  <c r="E204" i="5"/>
  <c r="T81" i="4"/>
  <c r="T63" i="4"/>
  <c r="T4" i="4"/>
  <c r="D6" i="14"/>
  <c r="T6" i="4"/>
  <c r="T55" i="4"/>
  <c r="T182" i="4"/>
  <c r="T12" i="4"/>
  <c r="T24" i="4"/>
  <c r="T40" i="4"/>
  <c r="T62" i="4"/>
  <c r="T84" i="4"/>
  <c r="T100" i="4"/>
  <c r="T127" i="4"/>
  <c r="T130" i="4"/>
  <c r="T144" i="4"/>
  <c r="T163" i="4"/>
  <c r="T175" i="4"/>
  <c r="T195" i="4"/>
  <c r="T199" i="4"/>
  <c r="N199" i="8"/>
  <c r="T153" i="4"/>
  <c r="T88" i="4"/>
  <c r="T105" i="4"/>
  <c r="T60" i="4"/>
  <c r="T152" i="4"/>
  <c r="T47" i="4"/>
  <c r="T52" i="4"/>
  <c r="T69" i="4"/>
  <c r="T83" i="4"/>
  <c r="T118" i="4"/>
  <c r="T129" i="4"/>
  <c r="T134" i="4"/>
  <c r="T143" i="4"/>
  <c r="T151" i="4"/>
  <c r="T162" i="4"/>
  <c r="T181" i="4"/>
  <c r="T184" i="4"/>
  <c r="T192" i="4"/>
  <c r="T194" i="4"/>
  <c r="T198" i="4"/>
  <c r="T133" i="4"/>
  <c r="Z169" i="1"/>
  <c r="Z187" i="1"/>
  <c r="T56" i="4"/>
  <c r="T11" i="4"/>
  <c r="Z9" i="1"/>
  <c r="T28" i="4"/>
  <c r="T53" i="4"/>
  <c r="Z89" i="1"/>
  <c r="T94" i="4"/>
  <c r="T120" i="4"/>
  <c r="T71" i="4"/>
  <c r="T145" i="4"/>
  <c r="T116" i="4"/>
  <c r="T167" i="4"/>
  <c r="T5" i="4"/>
  <c r="T16" i="4"/>
  <c r="T39" i="4"/>
  <c r="T10" i="4"/>
  <c r="Z39" i="1"/>
  <c r="T141" i="4"/>
  <c r="T138" i="4"/>
  <c r="T57" i="4"/>
  <c r="T174" i="4"/>
  <c r="T80" i="4"/>
  <c r="T168" i="4"/>
  <c r="T114" i="4"/>
  <c r="T121" i="4"/>
  <c r="T17" i="4"/>
  <c r="T20" i="4"/>
  <c r="T26" i="4"/>
  <c r="T32" i="4"/>
  <c r="T36" i="4"/>
  <c r="T44" i="4"/>
  <c r="T51" i="4"/>
  <c r="T65" i="4"/>
  <c r="T68" i="4"/>
  <c r="T77" i="4"/>
  <c r="T96" i="4"/>
  <c r="T102" i="4"/>
  <c r="T106" i="4"/>
  <c r="T128" i="4"/>
  <c r="T132" i="4"/>
  <c r="T139" i="4"/>
  <c r="T150" i="4"/>
  <c r="T155" i="4"/>
  <c r="T177" i="4"/>
  <c r="T187" i="4"/>
  <c r="T197" i="4"/>
  <c r="T203" i="4"/>
  <c r="T54" i="4"/>
  <c r="T93" i="4"/>
  <c r="Z93" i="1"/>
  <c r="Z184" i="1"/>
  <c r="Z141" i="1"/>
  <c r="T29" i="4"/>
  <c r="Z61" i="1"/>
  <c r="T18" i="4"/>
  <c r="Z49" i="1"/>
  <c r="T172" i="4"/>
  <c r="T135" i="4"/>
  <c r="T46" i="4"/>
  <c r="T115" i="4"/>
  <c r="T66" i="4"/>
  <c r="N161" i="8"/>
  <c r="T180" i="4"/>
  <c r="T166" i="4"/>
  <c r="T8" i="4"/>
  <c r="T22" i="4"/>
  <c r="T25" i="4"/>
  <c r="T30" i="4"/>
  <c r="T35" i="4"/>
  <c r="T41" i="4"/>
  <c r="T48" i="4"/>
  <c r="T50" i="4"/>
  <c r="T73" i="4"/>
  <c r="T85" i="4"/>
  <c r="T90" i="4"/>
  <c r="T92" i="4"/>
  <c r="T98" i="4"/>
  <c r="T101" i="4"/>
  <c r="T104" i="4"/>
  <c r="T108" i="4"/>
  <c r="T110" i="4"/>
  <c r="T125" i="4"/>
  <c r="T131" i="4"/>
  <c r="T136" i="4"/>
  <c r="T154" i="4"/>
  <c r="T159" i="4"/>
  <c r="T164" i="4"/>
  <c r="T176" i="4"/>
  <c r="T196" i="4"/>
  <c r="T200" i="4"/>
  <c r="T15" i="4"/>
  <c r="T45" i="4"/>
  <c r="Z44" i="1"/>
  <c r="Z35" i="1"/>
  <c r="T111" i="4"/>
  <c r="Z73" i="1"/>
  <c r="T14" i="4"/>
  <c r="T42" i="4"/>
  <c r="T33" i="4"/>
  <c r="T122" i="4"/>
  <c r="T64" i="4"/>
  <c r="T179" i="4"/>
  <c r="T142" i="4"/>
  <c r="T76" i="4"/>
  <c r="T113" i="4"/>
  <c r="T19" i="4"/>
  <c r="T21" i="4"/>
  <c r="T27" i="4"/>
  <c r="T34" i="4"/>
  <c r="T37" i="4"/>
  <c r="T67" i="4"/>
  <c r="T97" i="4"/>
  <c r="T103" i="4"/>
  <c r="T107" i="4"/>
  <c r="T123" i="4"/>
  <c r="T9" i="4"/>
  <c r="T23" i="4"/>
  <c r="T49" i="4"/>
  <c r="T61" i="4"/>
  <c r="T79" i="4"/>
  <c r="T86" i="4"/>
  <c r="T91" i="4"/>
  <c r="T99" i="4"/>
  <c r="T109" i="4"/>
  <c r="T112" i="4"/>
  <c r="T126" i="4"/>
  <c r="T157" i="4"/>
  <c r="T160" i="4"/>
  <c r="T165" i="4"/>
  <c r="M204" i="4"/>
  <c r="M4" i="8"/>
  <c r="H204" i="8"/>
  <c r="N204" i="1"/>
  <c r="L204" i="1"/>
  <c r="M204" i="1"/>
  <c r="J204" i="1"/>
  <c r="Y193" i="1"/>
  <c r="O204" i="1"/>
  <c r="R204" i="1"/>
  <c r="L204" i="4"/>
  <c r="S204" i="1"/>
  <c r="G204" i="4"/>
  <c r="K204" i="1"/>
  <c r="P204" i="1"/>
  <c r="Q204" i="1"/>
  <c r="N157" i="8"/>
  <c r="D5" i="14"/>
  <c r="Y42" i="1"/>
  <c r="Z173" i="1"/>
  <c r="Z37" i="1"/>
  <c r="Z33" i="1"/>
  <c r="Z78" i="1"/>
  <c r="Y6" i="1"/>
  <c r="Z15" i="1"/>
  <c r="N170" i="8"/>
  <c r="Y53" i="1"/>
  <c r="Z149" i="1"/>
  <c r="Z65" i="1"/>
  <c r="Z124" i="1"/>
  <c r="Z148" i="1"/>
  <c r="N13" i="8"/>
  <c r="Z170" i="1"/>
  <c r="Z50" i="1"/>
  <c r="Y118" i="1"/>
  <c r="Y119" i="1"/>
  <c r="Y121" i="1"/>
  <c r="Y122" i="1"/>
  <c r="Y125" i="1"/>
  <c r="Y126" i="1"/>
  <c r="Y129" i="1"/>
  <c r="Y130" i="1"/>
  <c r="Y138" i="1"/>
  <c r="Y161" i="1"/>
  <c r="Y162" i="1"/>
  <c r="Y166" i="1"/>
  <c r="Y167" i="1"/>
  <c r="Y200" i="1"/>
  <c r="N87" i="8"/>
  <c r="N116" i="8"/>
  <c r="N159" i="8"/>
  <c r="N190" i="8"/>
  <c r="N192" i="8"/>
  <c r="N194" i="8"/>
  <c r="N200" i="8"/>
  <c r="N40" i="8"/>
  <c r="Y135" i="1"/>
  <c r="N126" i="8"/>
  <c r="N153" i="8"/>
  <c r="N156" i="8"/>
  <c r="N189" i="8"/>
  <c r="Z10" i="1"/>
  <c r="N66" i="8"/>
  <c r="N45" i="8"/>
  <c r="Z143" i="1"/>
  <c r="Z196" i="1"/>
  <c r="N72" i="8"/>
  <c r="N30" i="8"/>
  <c r="N69" i="8"/>
  <c r="N135" i="8"/>
  <c r="N155" i="8"/>
  <c r="N184" i="8"/>
  <c r="N188" i="8"/>
  <c r="N198" i="8"/>
  <c r="N141" i="8"/>
  <c r="Z77" i="1"/>
  <c r="Z101" i="1"/>
  <c r="Z109" i="1"/>
  <c r="Z142" i="1"/>
  <c r="Z195" i="1"/>
  <c r="Y9" i="1"/>
  <c r="Y11" i="1"/>
  <c r="Y12" i="1"/>
  <c r="Y17" i="1"/>
  <c r="Y19" i="1"/>
  <c r="Y20" i="1"/>
  <c r="Y21" i="1"/>
  <c r="Y22" i="1"/>
  <c r="Y23" i="1"/>
  <c r="Y24" i="1"/>
  <c r="Y25" i="1"/>
  <c r="Y35" i="1"/>
  <c r="Y36" i="1"/>
  <c r="Y37" i="1"/>
  <c r="Y38" i="1"/>
  <c r="Y39" i="1"/>
  <c r="Y40" i="1"/>
  <c r="Y41" i="1"/>
  <c r="Y44" i="1"/>
  <c r="Y48" i="1"/>
  <c r="Y49" i="1"/>
  <c r="Y50" i="1"/>
  <c r="Y51" i="1"/>
  <c r="Y52" i="1"/>
  <c r="Y66" i="1"/>
  <c r="Y68" i="1"/>
  <c r="Y69" i="1"/>
  <c r="Y85" i="1"/>
  <c r="Y86" i="1"/>
  <c r="Y87" i="1"/>
  <c r="Y175" i="1"/>
  <c r="Y176" i="1"/>
  <c r="Y177" i="1"/>
  <c r="Y178" i="1"/>
  <c r="Y179" i="1"/>
  <c r="Y180" i="1"/>
  <c r="Y181" i="1"/>
  <c r="N17" i="8"/>
  <c r="N51" i="8"/>
  <c r="N77" i="8"/>
  <c r="N109" i="8"/>
  <c r="N118" i="8"/>
  <c r="N183" i="8"/>
  <c r="N187" i="8"/>
  <c r="N195" i="8"/>
  <c r="N197" i="8"/>
  <c r="N203" i="8"/>
  <c r="J207" i="1"/>
  <c r="Z53" i="1"/>
  <c r="Z67" i="1"/>
  <c r="Y203" i="1"/>
  <c r="N176" i="8"/>
  <c r="C7" i="14"/>
  <c r="D8" i="14"/>
  <c r="H10" i="14"/>
  <c r="J10" i="14" s="1"/>
  <c r="K10" i="14" s="1"/>
  <c r="Y174" i="1"/>
  <c r="N25" i="8"/>
  <c r="N62" i="8"/>
  <c r="N73" i="8"/>
  <c r="N139" i="8"/>
  <c r="Y43" i="1"/>
  <c r="Y71" i="1"/>
  <c r="Z95" i="1"/>
  <c r="N80" i="8"/>
  <c r="N160" i="8"/>
  <c r="Y76" i="1"/>
  <c r="Y67" i="1"/>
  <c r="Y88" i="1"/>
  <c r="Y90" i="1"/>
  <c r="Y91" i="1"/>
  <c r="Y92" i="1"/>
  <c r="Y106" i="1"/>
  <c r="Y108" i="1"/>
  <c r="Y109" i="1"/>
  <c r="Y110" i="1"/>
  <c r="Y112" i="1"/>
  <c r="Y134" i="1"/>
  <c r="Y136" i="1"/>
  <c r="Y142" i="1"/>
  <c r="Y143" i="1"/>
  <c r="Y144" i="1"/>
  <c r="Y145" i="1"/>
  <c r="Y146" i="1"/>
  <c r="Y147" i="1"/>
  <c r="Y148" i="1"/>
  <c r="Y149" i="1"/>
  <c r="Y150" i="1"/>
  <c r="Y151" i="1"/>
  <c r="Y152" i="1"/>
  <c r="Y153" i="1"/>
  <c r="Y154" i="1"/>
  <c r="Y155" i="1"/>
  <c r="Y156" i="1"/>
  <c r="Y157" i="1"/>
  <c r="Y164" i="1"/>
  <c r="Y192" i="1"/>
  <c r="Y195" i="1"/>
  <c r="Y196" i="1"/>
  <c r="N71" i="8"/>
  <c r="N50" i="8"/>
  <c r="N83" i="8"/>
  <c r="K207" i="1"/>
  <c r="Z74" i="1"/>
  <c r="Y197" i="1"/>
  <c r="N63" i="8"/>
  <c r="N37" i="8"/>
  <c r="N142" i="8"/>
  <c r="N114" i="8"/>
  <c r="N15" i="8"/>
  <c r="Y160" i="1"/>
  <c r="Y55" i="1"/>
  <c r="Y169" i="1"/>
  <c r="N6" i="8"/>
  <c r="N163" i="8"/>
  <c r="N23" i="8"/>
  <c r="Y7" i="1"/>
  <c r="Z62" i="1"/>
  <c r="Z176" i="1"/>
  <c r="Z192" i="1"/>
  <c r="Y115" i="1"/>
  <c r="N79" i="8"/>
  <c r="Y168" i="1"/>
  <c r="Y60" i="1"/>
  <c r="Y61" i="1"/>
  <c r="Y62" i="1"/>
  <c r="Y77" i="1"/>
  <c r="Y78" i="1"/>
  <c r="Y79" i="1"/>
  <c r="Y80" i="1"/>
  <c r="Y82" i="1"/>
  <c r="Y83" i="1"/>
  <c r="Y96" i="1"/>
  <c r="Y97" i="1"/>
  <c r="Y98" i="1"/>
  <c r="Y99" i="1"/>
  <c r="Y100" i="1"/>
  <c r="Y101" i="1"/>
  <c r="Y102" i="1"/>
  <c r="Y103" i="1"/>
  <c r="Z190" i="1"/>
  <c r="Z203" i="1"/>
  <c r="Y117" i="1"/>
  <c r="Y30" i="1"/>
  <c r="Y104" i="1"/>
  <c r="Y185" i="1"/>
  <c r="Y95" i="1"/>
  <c r="Y94" i="1"/>
  <c r="Y73" i="1"/>
  <c r="N140" i="8"/>
  <c r="Y64" i="1"/>
  <c r="N166" i="8"/>
  <c r="Y14" i="1"/>
  <c r="Z200" i="1"/>
  <c r="Y190" i="1"/>
  <c r="Y198" i="1"/>
  <c r="Z139" i="1"/>
  <c r="N150" i="8"/>
  <c r="Z119" i="1"/>
  <c r="N55" i="8"/>
  <c r="Y59" i="1"/>
  <c r="N82" i="8"/>
  <c r="Z175" i="1"/>
  <c r="Y75" i="1"/>
  <c r="Z22" i="1"/>
  <c r="Y89" i="1"/>
  <c r="Y45" i="1"/>
  <c r="N171" i="8"/>
  <c r="Y27" i="1"/>
  <c r="Y32" i="1"/>
  <c r="Y33" i="1"/>
  <c r="Z28" i="1"/>
  <c r="Z145" i="1"/>
  <c r="Z18" i="1"/>
  <c r="Y13" i="1"/>
  <c r="N41" i="8"/>
  <c r="Z198" i="1"/>
  <c r="Z5" i="1"/>
  <c r="Z182" i="1"/>
  <c r="Z165" i="1"/>
  <c r="Z51" i="1"/>
  <c r="N12" i="8"/>
  <c r="N147" i="8"/>
  <c r="Y132" i="1"/>
  <c r="N61" i="8"/>
  <c r="Z25" i="1"/>
  <c r="Z12" i="1"/>
  <c r="Y189" i="1"/>
  <c r="Z147" i="1"/>
  <c r="N76" i="8"/>
  <c r="N119" i="8"/>
  <c r="Y171" i="1"/>
  <c r="Y18" i="1"/>
  <c r="N149" i="8"/>
  <c r="N96" i="8"/>
  <c r="Z56" i="1"/>
  <c r="Z131" i="1"/>
  <c r="Z63" i="1"/>
  <c r="Z42" i="1"/>
  <c r="Z84" i="1"/>
  <c r="Z104" i="1"/>
  <c r="Z6" i="1"/>
  <c r="Y170" i="1"/>
  <c r="Y187" i="1"/>
  <c r="Z116" i="1"/>
  <c r="Z117" i="1"/>
  <c r="Y120" i="1"/>
  <c r="Y31" i="1"/>
  <c r="N42" i="8"/>
  <c r="G204" i="7"/>
  <c r="Z97" i="1"/>
  <c r="Z46" i="1"/>
  <c r="Z90" i="1"/>
  <c r="Z140" i="1"/>
  <c r="Z47" i="1"/>
  <c r="Z183" i="1"/>
  <c r="Z29" i="1"/>
  <c r="Z64" i="1"/>
  <c r="Z123" i="1"/>
  <c r="Z34" i="1"/>
  <c r="Z27" i="1"/>
  <c r="Z100" i="1"/>
  <c r="Z68" i="1"/>
  <c r="Z137" i="1"/>
  <c r="Z94" i="1"/>
  <c r="Z105" i="1"/>
  <c r="Z158" i="1"/>
  <c r="Z120" i="1"/>
  <c r="Z111" i="1"/>
  <c r="Z8" i="1"/>
  <c r="Z7" i="1"/>
  <c r="Z114" i="1"/>
  <c r="Z128" i="1"/>
  <c r="Z193" i="1"/>
  <c r="Z43" i="1"/>
  <c r="Z16" i="1"/>
  <c r="N178" i="8"/>
  <c r="N167" i="8"/>
  <c r="N98" i="8"/>
  <c r="Z70" i="1"/>
  <c r="Z76" i="1"/>
  <c r="Z87" i="1"/>
  <c r="Z13" i="1"/>
  <c r="Z72" i="1"/>
  <c r="Z135" i="1"/>
  <c r="Z31" i="1"/>
  <c r="Z71" i="1"/>
  <c r="Z199" i="1"/>
  <c r="Z191" i="1"/>
  <c r="Z185" i="1"/>
  <c r="Z26" i="1"/>
  <c r="Z55" i="1"/>
  <c r="Z171" i="1"/>
  <c r="Z14" i="1"/>
  <c r="Z127" i="1"/>
  <c r="N122" i="8"/>
  <c r="Z91" i="1"/>
  <c r="M7" i="8"/>
  <c r="N117" i="8"/>
  <c r="N180" i="8"/>
  <c r="N60" i="8"/>
  <c r="N26" i="8"/>
  <c r="N27" i="8"/>
  <c r="N84" i="8"/>
  <c r="N130" i="8"/>
  <c r="N36" i="8"/>
  <c r="N7" i="8"/>
  <c r="N31" i="8"/>
  <c r="N173" i="8"/>
  <c r="N127" i="8"/>
  <c r="N162" i="8"/>
  <c r="N124" i="8"/>
  <c r="N20" i="8"/>
  <c r="N90" i="8"/>
  <c r="N8" i="8"/>
  <c r="Y72" i="1"/>
  <c r="Y56" i="1"/>
  <c r="Z186" i="1"/>
  <c r="Y70" i="1"/>
  <c r="Y47" i="1"/>
  <c r="N85" i="8"/>
  <c r="Y191" i="1"/>
  <c r="N32" i="8"/>
  <c r="N86" i="8"/>
  <c r="N28" i="8"/>
  <c r="N21" i="8"/>
  <c r="N97" i="8"/>
  <c r="N151" i="8"/>
  <c r="N74" i="8"/>
  <c r="Y111" i="1"/>
  <c r="Y46" i="1"/>
  <c r="Z75" i="1"/>
  <c r="Y194" i="1"/>
  <c r="Y188" i="1"/>
  <c r="Y29" i="1"/>
  <c r="Y184" i="1"/>
  <c r="Y186" i="1"/>
  <c r="Z189" i="1"/>
  <c r="Z107" i="1"/>
  <c r="Y34" i="1"/>
  <c r="Y57" i="1"/>
  <c r="Z168" i="1"/>
  <c r="Y5" i="1"/>
  <c r="Y182" i="1"/>
  <c r="Y15" i="1"/>
  <c r="N46" i="8"/>
  <c r="N70" i="8"/>
  <c r="N125" i="8"/>
  <c r="N75" i="8"/>
  <c r="N186" i="8"/>
  <c r="N102" i="8"/>
  <c r="N93" i="8"/>
  <c r="Y63" i="1"/>
  <c r="Z54" i="1"/>
  <c r="N54" i="8"/>
  <c r="Y54" i="1"/>
  <c r="Y137" i="1"/>
  <c r="N81" i="8"/>
  <c r="Z45" i="1"/>
  <c r="Z57" i="1"/>
  <c r="N107" i="8"/>
  <c r="N174" i="8"/>
  <c r="Y28" i="1"/>
  <c r="Z59" i="1"/>
  <c r="N110" i="8"/>
  <c r="Z132" i="1"/>
  <c r="Y131" i="1"/>
  <c r="Z58" i="1"/>
  <c r="Z113" i="1"/>
  <c r="Y173" i="1"/>
  <c r="Y84" i="1"/>
  <c r="N94" i="8"/>
  <c r="N89" i="8"/>
  <c r="N129" i="8"/>
  <c r="N164" i="8"/>
  <c r="N133" i="8"/>
  <c r="N143" i="8"/>
  <c r="N78" i="8"/>
  <c r="N43" i="8"/>
  <c r="N101" i="8"/>
  <c r="Y16" i="1"/>
  <c r="Y107" i="1"/>
  <c r="Y165" i="1"/>
  <c r="Y172" i="1"/>
  <c r="N10" i="8"/>
  <c r="N11" i="8"/>
  <c r="N64" i="8"/>
  <c r="N29" i="8"/>
  <c r="N19" i="8"/>
  <c r="N56" i="8"/>
  <c r="N4" i="8"/>
  <c r="N172" i="8"/>
  <c r="N123" i="8"/>
  <c r="N145" i="8"/>
  <c r="N144" i="8"/>
  <c r="N111" i="8"/>
  <c r="N158" i="8"/>
  <c r="N47" i="8"/>
  <c r="N59" i="8"/>
  <c r="N95" i="8"/>
  <c r="N175" i="8"/>
  <c r="N185" i="8"/>
  <c r="N191" i="8"/>
  <c r="N193" i="8"/>
  <c r="N182" i="8"/>
  <c r="N196" i="8"/>
  <c r="U204" i="1" l="1"/>
  <c r="O204" i="4"/>
  <c r="J206" i="1"/>
  <c r="H8" i="14"/>
  <c r="J8" i="14" s="1"/>
  <c r="K8" i="14" s="1"/>
  <c r="L211" i="1"/>
  <c r="L212" i="1" s="1"/>
  <c r="G204" i="5"/>
  <c r="F207" i="4"/>
  <c r="D4" i="14"/>
  <c r="F6" i="14"/>
  <c r="H6" i="14" s="1"/>
  <c r="J6" i="14" s="1"/>
  <c r="K6" i="14" s="1"/>
  <c r="G207" i="4"/>
  <c r="G208" i="4" s="1"/>
  <c r="F4" i="14"/>
  <c r="I204" i="8"/>
  <c r="G204" i="8"/>
  <c r="F7" i="14" s="1"/>
  <c r="F209" i="4"/>
  <c r="D203" i="11"/>
  <c r="D204" i="5"/>
  <c r="D203" i="6"/>
  <c r="C4" i="14"/>
  <c r="E3" i="14"/>
  <c r="E11" i="14" s="1"/>
  <c r="H5" i="14"/>
  <c r="J5" i="14" s="1"/>
  <c r="K5" i="14" s="1"/>
  <c r="D204" i="1"/>
  <c r="E204" i="1"/>
  <c r="D203" i="12"/>
  <c r="N53" i="8"/>
  <c r="N120" i="8"/>
  <c r="N179" i="8"/>
  <c r="N108" i="8"/>
  <c r="N137" i="8"/>
  <c r="K208" i="1"/>
  <c r="J208" i="1"/>
  <c r="D3" i="14"/>
  <c r="F3" i="14"/>
  <c r="N134" i="8"/>
  <c r="Z115" i="1"/>
  <c r="N5" i="8"/>
  <c r="F208" i="4" l="1"/>
  <c r="C3" i="14"/>
  <c r="C8" i="14"/>
  <c r="H4" i="14"/>
  <c r="J4" i="14" s="1"/>
  <c r="K4" i="14" s="1"/>
  <c r="K206" i="1"/>
  <c r="M207" i="1" s="1"/>
  <c r="C6" i="14"/>
  <c r="C9" i="14"/>
  <c r="H9" i="14" s="1"/>
  <c r="J9" i="14" s="1"/>
  <c r="K9" i="14" s="1"/>
  <c r="C5" i="14"/>
  <c r="D11" i="14"/>
  <c r="H3" i="14"/>
  <c r="J3" i="14" s="1"/>
  <c r="G3" i="14"/>
  <c r="G11" i="14" s="1"/>
  <c r="L207" i="1"/>
  <c r="C10" i="14"/>
  <c r="K3" i="14" l="1"/>
  <c r="C13" i="14"/>
  <c r="C11" i="14"/>
  <c r="K209" i="1"/>
  <c r="M209" i="1" s="1"/>
  <c r="M208" i="1"/>
  <c r="L208" i="1"/>
  <c r="J209" i="1"/>
  <c r="L209" i="1" s="1"/>
  <c r="H7" i="14"/>
  <c r="J7" i="14" s="1"/>
  <c r="K7" i="14" s="1"/>
  <c r="F11" i="14"/>
  <c r="F13" i="14"/>
  <c r="H11" i="14" l="1"/>
  <c r="H13" i="14"/>
  <c r="I7" i="14" l="1"/>
  <c r="I3" i="14"/>
  <c r="I4" i="14"/>
  <c r="I6" i="14"/>
  <c r="I8" i="14"/>
  <c r="I5" i="14"/>
  <c r="I9" i="14"/>
  <c r="I10" i="14"/>
  <c r="I11" i="14" l="1"/>
</calcChain>
</file>

<file path=xl/comments1.xml><?xml version="1.0" encoding="utf-8"?>
<comments xmlns="http://schemas.openxmlformats.org/spreadsheetml/2006/main">
  <authors>
    <author>Okes, Jennifer</author>
  </authors>
  <commentList>
    <comment ref="F9" authorId="0" shapeId="0">
      <text>
        <r>
          <rPr>
            <b/>
            <sz val="9"/>
            <color indexed="81"/>
            <rFont val="Tahoma"/>
            <charset val="1"/>
          </rPr>
          <t>Okes, Jennifer:</t>
        </r>
        <r>
          <rPr>
            <sz val="9"/>
            <color indexed="81"/>
            <rFont val="Tahoma"/>
            <charset val="1"/>
          </rPr>
          <t xml:space="preserve">
From FY2017-18 Small Attendance Center Payments - Funding at 35% per statute - before proration</t>
        </r>
      </text>
    </comment>
  </commentList>
</comments>
</file>

<file path=xl/comments2.xml><?xml version="1.0" encoding="utf-8"?>
<comments xmlns="http://schemas.openxmlformats.org/spreadsheetml/2006/main">
  <authors>
    <author>Christensen, Theresa</author>
  </authors>
  <commentList>
    <comment ref="E3" authorId="0" shapeId="0">
      <text>
        <r>
          <rPr>
            <b/>
            <sz val="9"/>
            <color indexed="81"/>
            <rFont val="Tahoma"/>
            <family val="2"/>
          </rPr>
          <t>Christensen, Theresa:</t>
        </r>
        <r>
          <rPr>
            <sz val="9"/>
            <color indexed="81"/>
            <rFont val="Tahoma"/>
            <family val="2"/>
          </rPr>
          <t xml:space="preserve">
Line 14-CDE-40; no Facility School
</t>
        </r>
      </text>
    </comment>
    <comment ref="F3" authorId="0" shapeId="0">
      <text>
        <r>
          <rPr>
            <b/>
            <sz val="9"/>
            <color indexed="81"/>
            <rFont val="Tahoma"/>
            <family val="2"/>
          </rPr>
          <t>Christensen, Theresa:</t>
        </r>
        <r>
          <rPr>
            <sz val="9"/>
            <color indexed="81"/>
            <rFont val="Tahoma"/>
            <family val="2"/>
          </rPr>
          <t xml:space="preserve">
Line 1-CDE-40; no faciility school</t>
        </r>
      </text>
    </comment>
    <comment ref="J3" authorId="0" shapeId="0">
      <text>
        <r>
          <rPr>
            <b/>
            <sz val="9"/>
            <color indexed="81"/>
            <rFont val="Tahoma"/>
            <family val="2"/>
          </rPr>
          <t>Christensen, Theresa:</t>
        </r>
        <r>
          <rPr>
            <sz val="9"/>
            <color indexed="81"/>
            <rFont val="Tahoma"/>
            <family val="2"/>
          </rPr>
          <t xml:space="preserve">
Line 14-CDE-40; no Facility School
</t>
        </r>
      </text>
    </comment>
    <comment ref="K3" authorId="0" shapeId="0">
      <text>
        <r>
          <rPr>
            <b/>
            <sz val="9"/>
            <color indexed="81"/>
            <rFont val="Tahoma"/>
            <family val="2"/>
          </rPr>
          <t>Christensen, Theresa:</t>
        </r>
        <r>
          <rPr>
            <sz val="9"/>
            <color indexed="81"/>
            <rFont val="Tahoma"/>
            <family val="2"/>
          </rPr>
          <t xml:space="preserve">
Line 1-CDE-40; no faciility school</t>
        </r>
      </text>
    </comment>
  </commentList>
</comments>
</file>

<file path=xl/sharedStrings.xml><?xml version="1.0" encoding="utf-8"?>
<sst xmlns="http://schemas.openxmlformats.org/spreadsheetml/2006/main" count="4969" uniqueCount="575">
  <si>
    <t>DISTRICT CODE</t>
  </si>
  <si>
    <t>COUNTY</t>
  </si>
  <si>
    <t>DISTRICT</t>
  </si>
  <si>
    <t>0010</t>
  </si>
  <si>
    <t>ADAMS</t>
  </si>
  <si>
    <t>MAPLETON 1</t>
  </si>
  <si>
    <t>0020</t>
  </si>
  <si>
    <t>ADAMS 12 FIVE STAR</t>
  </si>
  <si>
    <t>0030</t>
  </si>
  <si>
    <t>ADAMS CITY 14</t>
  </si>
  <si>
    <t>0040</t>
  </si>
  <si>
    <t>BRIGHTON 27J</t>
  </si>
  <si>
    <t>0050</t>
  </si>
  <si>
    <t>BENNETT 29J</t>
  </si>
  <si>
    <t>0060</t>
  </si>
  <si>
    <t>STRASBURG 31J</t>
  </si>
  <si>
    <t>0070</t>
  </si>
  <si>
    <t>WESTMINSTER 50</t>
  </si>
  <si>
    <t>0100</t>
  </si>
  <si>
    <t>ALAMOSA</t>
  </si>
  <si>
    <t>ALAMOSA RE-11J</t>
  </si>
  <si>
    <t>0110</t>
  </si>
  <si>
    <t>SANGRE DE CRISTO RE-22J</t>
  </si>
  <si>
    <t>0120</t>
  </si>
  <si>
    <t>ARAPAHOE</t>
  </si>
  <si>
    <t>ENGLEWOOD 1</t>
  </si>
  <si>
    <t>0123</t>
  </si>
  <si>
    <t>SHERIDAN 2</t>
  </si>
  <si>
    <t>0130</t>
  </si>
  <si>
    <t>CHERRY CREEK 5</t>
  </si>
  <si>
    <t>0140</t>
  </si>
  <si>
    <t>LITTLETON 6</t>
  </si>
  <si>
    <t>0170</t>
  </si>
  <si>
    <t>DEER TRAIL 26J</t>
  </si>
  <si>
    <t>0180</t>
  </si>
  <si>
    <t>ADAMS-ARAPAHOE 28J</t>
  </si>
  <si>
    <t>0190</t>
  </si>
  <si>
    <t>BYERS 32J</t>
  </si>
  <si>
    <t>0220</t>
  </si>
  <si>
    <t>ARCHULETA</t>
  </si>
  <si>
    <t>ARCHULETA COUNTY 50JT</t>
  </si>
  <si>
    <t>0230</t>
  </si>
  <si>
    <t>BACA</t>
  </si>
  <si>
    <t>WALSH RE-1</t>
  </si>
  <si>
    <t>0240</t>
  </si>
  <si>
    <t>PRITCHETT RE-3</t>
  </si>
  <si>
    <t>0250</t>
  </si>
  <si>
    <t>SPRINGFIELD RE-4</t>
  </si>
  <si>
    <t>0260</t>
  </si>
  <si>
    <t>VILAS RE-5</t>
  </si>
  <si>
    <t>0270</t>
  </si>
  <si>
    <t>CAMPO RE-6</t>
  </si>
  <si>
    <t>0290</t>
  </si>
  <si>
    <t>BENT</t>
  </si>
  <si>
    <t>LAS ANIMAS RE-1</t>
  </si>
  <si>
    <t>0310</t>
  </si>
  <si>
    <t>MCCLAVE RE-2</t>
  </si>
  <si>
    <t>0470</t>
  </si>
  <si>
    <t>BOULDER</t>
  </si>
  <si>
    <t>ST VRAIN VALLEY RE-1J</t>
  </si>
  <si>
    <t>0480</t>
  </si>
  <si>
    <t>BOULDER VALLEY RE-2J</t>
  </si>
  <si>
    <t>0490</t>
  </si>
  <si>
    <t>CHAFFEE</t>
  </si>
  <si>
    <t>BUENA VISTA R-31</t>
  </si>
  <si>
    <t>0500</t>
  </si>
  <si>
    <t>SALIDA R-32(J)</t>
  </si>
  <si>
    <t>0510</t>
  </si>
  <si>
    <t>CHEYENNE</t>
  </si>
  <si>
    <t>KIT CARSON R-1</t>
  </si>
  <si>
    <t>0520</t>
  </si>
  <si>
    <t>CHEYENNE RE-5</t>
  </si>
  <si>
    <t>0540</t>
  </si>
  <si>
    <t>CLEAR CREEK</t>
  </si>
  <si>
    <t>CLEAR CREEK RE-1</t>
  </si>
  <si>
    <t>0550</t>
  </si>
  <si>
    <t>CONEJOS</t>
  </si>
  <si>
    <t>NORTH CONEJOS RE-1J</t>
  </si>
  <si>
    <t>0560</t>
  </si>
  <si>
    <t>SANFORD 6J</t>
  </si>
  <si>
    <t>0580</t>
  </si>
  <si>
    <t>SOUTH CONEJOS RE-10</t>
  </si>
  <si>
    <t>0640</t>
  </si>
  <si>
    <t>COSTILLA</t>
  </si>
  <si>
    <t>CENTENNIAL R-1</t>
  </si>
  <si>
    <t>0740</t>
  </si>
  <si>
    <t>SIERRA GRANDE R-30</t>
  </si>
  <si>
    <t>0770</t>
  </si>
  <si>
    <t>CROWLEY</t>
  </si>
  <si>
    <t>CROWLEY COUNTY RE-1-J</t>
  </si>
  <si>
    <t>0860</t>
  </si>
  <si>
    <t>CUSTER</t>
  </si>
  <si>
    <t>CUSTER COUNTY C1</t>
  </si>
  <si>
    <t>0870</t>
  </si>
  <si>
    <t>DELTA</t>
  </si>
  <si>
    <t>DELTA COUNTY 50(J)</t>
  </si>
  <si>
    <t>0880</t>
  </si>
  <si>
    <t>DENVER</t>
  </si>
  <si>
    <t>DENVER COUNTY 1</t>
  </si>
  <si>
    <t>0890</t>
  </si>
  <si>
    <t>DOLORES</t>
  </si>
  <si>
    <t>DOLORES RE NO.2</t>
  </si>
  <si>
    <t>0900</t>
  </si>
  <si>
    <t>DOUGLAS</t>
  </si>
  <si>
    <t>DOUGLAS COUNTY RE-1</t>
  </si>
  <si>
    <t>0910</t>
  </si>
  <si>
    <t>EAGLE</t>
  </si>
  <si>
    <t>EAGLE COUNTY RE 50</t>
  </si>
  <si>
    <t>0920</t>
  </si>
  <si>
    <t>ELBERT</t>
  </si>
  <si>
    <t>ELIZABETH C-1</t>
  </si>
  <si>
    <t>0930</t>
  </si>
  <si>
    <t>KIOWA C-2</t>
  </si>
  <si>
    <t>0940</t>
  </si>
  <si>
    <t>BIG SANDY 100J</t>
  </si>
  <si>
    <t>0950</t>
  </si>
  <si>
    <t>ELBERT 200</t>
  </si>
  <si>
    <t>0960</t>
  </si>
  <si>
    <t>AGATE 300</t>
  </si>
  <si>
    <t>0970</t>
  </si>
  <si>
    <t>EL PASO</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</si>
  <si>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</si>
  <si>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</si>
  <si>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</si>
  <si>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</si>
  <si>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</si>
  <si>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</si>
  <si>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</si>
  <si>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</si>
  <si>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</si>
  <si>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</si>
  <si>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</si>
  <si>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</si>
  <si>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</si>
  <si>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</si>
  <si>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</si>
  <si>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</si>
  <si>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</si>
  <si>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</si>
  <si>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23JT</t>
  </si>
  <si>
    <t>1070</t>
  </si>
  <si>
    <t>HANOVER 28</t>
  </si>
  <si>
    <t>1080</t>
  </si>
  <si>
    <t>LEWIS-PALMER 38</t>
  </si>
  <si>
    <t>1110</t>
  </si>
  <si>
    <t>FALCON 49</t>
  </si>
  <si>
    <t>1120</t>
  </si>
  <si>
    <t>EDISON 54JT</t>
  </si>
  <si>
    <t>1130</t>
  </si>
  <si>
    <t>MIAMI-YODER 60</t>
  </si>
  <si>
    <t>1140</t>
  </si>
  <si>
    <t>FREMONT</t>
  </si>
  <si>
    <t>CANON CITY RE-1</t>
  </si>
  <si>
    <t>1150</t>
  </si>
  <si>
    <t>FLORENCE RE-2</t>
  </si>
  <si>
    <t>1160</t>
  </si>
  <si>
    <t>COTOPAXI RE-3</t>
  </si>
  <si>
    <t>1180</t>
  </si>
  <si>
    <t>GARFIELD</t>
  </si>
  <si>
    <t>ROARING FORK RE-1</t>
  </si>
  <si>
    <t>1195</t>
  </si>
  <si>
    <t>GARFIELD RE-2</t>
  </si>
  <si>
    <t>1220</t>
  </si>
  <si>
    <t>1330</t>
  </si>
  <si>
    <t>GILPIN</t>
  </si>
  <si>
    <t>GILPIN COUNTY RE-1</t>
  </si>
  <si>
    <t>1340</t>
  </si>
  <si>
    <t>GRAND</t>
  </si>
  <si>
    <t>WEST GRAND 1-JT</t>
  </si>
  <si>
    <t>1350</t>
  </si>
  <si>
    <t>EAST GRAND 2</t>
  </si>
  <si>
    <t>1360</t>
  </si>
  <si>
    <t>GUNNISON</t>
  </si>
  <si>
    <t>GUNNISON WATERSHED RE-1J</t>
  </si>
  <si>
    <t>1380</t>
  </si>
  <si>
    <t>HINSDALE</t>
  </si>
  <si>
    <t>HINSDALE COUNTY RE-1</t>
  </si>
  <si>
    <t>1390</t>
  </si>
  <si>
    <t>HUERFANO</t>
  </si>
  <si>
    <t>HUERFANO RE-1</t>
  </si>
  <si>
    <t>1400</t>
  </si>
  <si>
    <t>LA VETA RE-2</t>
  </si>
  <si>
    <t>1410</t>
  </si>
  <si>
    <t>JACKSON</t>
  </si>
  <si>
    <t>NORTH PARK R-1</t>
  </si>
  <si>
    <t>1420</t>
  </si>
  <si>
    <t>JEFFERSON</t>
  </si>
  <si>
    <t>JEFFERSON R-1</t>
  </si>
  <si>
    <t>1430</t>
  </si>
  <si>
    <t>KIOWA</t>
  </si>
  <si>
    <t>EADS RE-1</t>
  </si>
  <si>
    <t>1440</t>
  </si>
  <si>
    <t>PLAINVIEW RE-2</t>
  </si>
  <si>
    <t>1450</t>
  </si>
  <si>
    <t>KIT CARSON</t>
  </si>
  <si>
    <t>ARRIBA-FLAGLER C-20</t>
  </si>
  <si>
    <t>1460</t>
  </si>
  <si>
    <t>HI PLAINS R-23</t>
  </si>
  <si>
    <t>1480</t>
  </si>
  <si>
    <t>STRATTON R-4</t>
  </si>
  <si>
    <t>1490</t>
  </si>
  <si>
    <t>BETHUNE R-5</t>
  </si>
  <si>
    <t>1500</t>
  </si>
  <si>
    <t>BURLINGTON RE-6J</t>
  </si>
  <si>
    <t>1510</t>
  </si>
  <si>
    <t>LAKE</t>
  </si>
  <si>
    <t>LEADVILLE R-1</t>
  </si>
  <si>
    <t>1520</t>
  </si>
  <si>
    <t>LA PLATA</t>
  </si>
  <si>
    <t>DURANGO 9-R</t>
  </si>
  <si>
    <t>1530</t>
  </si>
  <si>
    <t>BAYFIELD 10JT-R</t>
  </si>
  <si>
    <t>1540</t>
  </si>
  <si>
    <t>IGNACIO 11 JT</t>
  </si>
  <si>
    <t>1550</t>
  </si>
  <si>
    <t>LARIMER</t>
  </si>
  <si>
    <t>POUDRE R-1</t>
  </si>
  <si>
    <t>1560</t>
  </si>
  <si>
    <t>THOMPSON R-2J</t>
  </si>
  <si>
    <t>1570</t>
  </si>
  <si>
    <t>ESTES PARK R-3</t>
  </si>
  <si>
    <t>1580</t>
  </si>
  <si>
    <t>LAS ANIMAS</t>
  </si>
  <si>
    <t>TRINIDAD 1</t>
  </si>
  <si>
    <t>1590</t>
  </si>
  <si>
    <t>PRIMERO REORGANIZED 2</t>
  </si>
  <si>
    <t>1600</t>
  </si>
  <si>
    <t>HOEHNE REORGANIZED 3</t>
  </si>
  <si>
    <t>1620</t>
  </si>
  <si>
    <t>AGUILAR REORGANIZED 6</t>
  </si>
  <si>
    <t>1750</t>
  </si>
  <si>
    <t>BRANSON REORGANIZED 82</t>
  </si>
  <si>
    <t>1760</t>
  </si>
  <si>
    <t>KIM REORGANIZED 88</t>
  </si>
  <si>
    <t>1780</t>
  </si>
  <si>
    <t>LINCOLN</t>
  </si>
  <si>
    <t>GENOA-HUGO C-113</t>
  </si>
  <si>
    <t>1790</t>
  </si>
  <si>
    <t>LIMON RE-4J</t>
  </si>
  <si>
    <t>1810</t>
  </si>
  <si>
    <t>KARVAL RE-23</t>
  </si>
  <si>
    <t>1828</t>
  </si>
  <si>
    <t>LOGAN</t>
  </si>
  <si>
    <t>VALLEY RE-1</t>
  </si>
  <si>
    <t>1850</t>
  </si>
  <si>
    <t>FRENCHMAN RE-3</t>
  </si>
  <si>
    <t>1860</t>
  </si>
  <si>
    <t>BUFFALO RE-4</t>
  </si>
  <si>
    <t>1870</t>
  </si>
  <si>
    <t>PLATEAU RE-5</t>
  </si>
  <si>
    <t>1980</t>
  </si>
  <si>
    <t>MESA</t>
  </si>
  <si>
    <t>DEBEQUE 49JT</t>
  </si>
  <si>
    <t>1990</t>
  </si>
  <si>
    <t>PLATEAU VALLEY 50</t>
  </si>
  <si>
    <t>2000</t>
  </si>
  <si>
    <t>MESA COUNTY VALLEY 51</t>
  </si>
  <si>
    <t>2010</t>
  </si>
  <si>
    <t>MINERAL</t>
  </si>
  <si>
    <t>CREEDE CONSOLIDATED 1</t>
  </si>
  <si>
    <t>2020</t>
  </si>
  <si>
    <t>MOFFAT</t>
  </si>
  <si>
    <t>MOFFAT COUNTY RE NO. 1</t>
  </si>
  <si>
    <t>2035</t>
  </si>
  <si>
    <t>MONTEZUMA</t>
  </si>
  <si>
    <t>MONTEZUMA-CORTEZ RE-1</t>
  </si>
  <si>
    <t>2055</t>
  </si>
  <si>
    <t>DOLORES RE-4A</t>
  </si>
  <si>
    <t>2070</t>
  </si>
  <si>
    <t>MANCOS RE-6</t>
  </si>
  <si>
    <t>2180</t>
  </si>
  <si>
    <t>MONTROSE</t>
  </si>
  <si>
    <t>MONTROSE RE-1J</t>
  </si>
  <si>
    <t>2190</t>
  </si>
  <si>
    <t>WEST END RE-2</t>
  </si>
  <si>
    <t>2395</t>
  </si>
  <si>
    <t>MORGAN</t>
  </si>
  <si>
    <t>BRUSH RE-2(J)</t>
  </si>
  <si>
    <t>2405</t>
  </si>
  <si>
    <t>FT. MORGAN RE-3</t>
  </si>
  <si>
    <t>2505</t>
  </si>
  <si>
    <t>WELDON VALLEY RE-20(J)</t>
  </si>
  <si>
    <t>2515</t>
  </si>
  <si>
    <t>WIGGINS RE-50(J)</t>
  </si>
  <si>
    <t>2520</t>
  </si>
  <si>
    <t>OTERO</t>
  </si>
  <si>
    <t>EAST OTERO R-1</t>
  </si>
  <si>
    <t>2530</t>
  </si>
  <si>
    <t>ROCKY FORD R-2</t>
  </si>
  <si>
    <t>2535</t>
  </si>
  <si>
    <t>MANZANOLA 3J</t>
  </si>
  <si>
    <t>2540</t>
  </si>
  <si>
    <t>FOWLER R-4J</t>
  </si>
  <si>
    <t>2560</t>
  </si>
  <si>
    <t>CHERAW 31</t>
  </si>
  <si>
    <t>2570</t>
  </si>
  <si>
    <t>SWINK 33</t>
  </si>
  <si>
    <t>2580</t>
  </si>
  <si>
    <t>OURAY</t>
  </si>
  <si>
    <t>OURAY R-1</t>
  </si>
  <si>
    <t>2590</t>
  </si>
  <si>
    <t>RIDGWAY R-2</t>
  </si>
  <si>
    <t>2600</t>
  </si>
  <si>
    <t>PARK</t>
  </si>
  <si>
    <t>PLATTE CANYON R-1</t>
  </si>
  <si>
    <t>2610</t>
  </si>
  <si>
    <t>PARK RE-2</t>
  </si>
  <si>
    <t>2620</t>
  </si>
  <si>
    <t>PHILLIPS</t>
  </si>
  <si>
    <t>HOLYOKE RE-1J</t>
  </si>
  <si>
    <t>2630</t>
  </si>
  <si>
    <t>HAXTUN RE-2J</t>
  </si>
  <si>
    <t>2640</t>
  </si>
  <si>
    <t>PITKIN</t>
  </si>
  <si>
    <t>ASPEN 1</t>
  </si>
  <si>
    <t>2650</t>
  </si>
  <si>
    <t>PROWERS</t>
  </si>
  <si>
    <t>GRANADA RE-1</t>
  </si>
  <si>
    <t>2660</t>
  </si>
  <si>
    <t>LAMAR RE-2</t>
  </si>
  <si>
    <t>2670</t>
  </si>
  <si>
    <t>HOLLY RE-3</t>
  </si>
  <si>
    <t>2680</t>
  </si>
  <si>
    <t>WILEY RE-13JT</t>
  </si>
  <si>
    <t>2690</t>
  </si>
  <si>
    <t>PUEBLO</t>
  </si>
  <si>
    <t>PUEBLO CITY 60</t>
  </si>
  <si>
    <t>2700</t>
  </si>
  <si>
    <t>PUEBLO RURAL 70</t>
  </si>
  <si>
    <t>2710</t>
  </si>
  <si>
    <t>RIO BLANCO</t>
  </si>
  <si>
    <t>MEEKER RE-1</t>
  </si>
  <si>
    <t>2720</t>
  </si>
  <si>
    <t>RANGELY RE-4</t>
  </si>
  <si>
    <t>2730</t>
  </si>
  <si>
    <t>RIO GRANDE</t>
  </si>
  <si>
    <t>DEL NORTE C-7</t>
  </si>
  <si>
    <t>2740</t>
  </si>
  <si>
    <t>MONTE VISTA C-8</t>
  </si>
  <si>
    <t>2750</t>
  </si>
  <si>
    <t>SARGENT RE-33J</t>
  </si>
  <si>
    <t>2760</t>
  </si>
  <si>
    <t>ROUTT</t>
  </si>
  <si>
    <t>HAYDEN RE-1</t>
  </si>
  <si>
    <t>2770</t>
  </si>
  <si>
    <t>STEAMBOAT SPRINGS RE-2</t>
  </si>
  <si>
    <t>2780</t>
  </si>
  <si>
    <t>SOUTH ROUTT RE-3</t>
  </si>
  <si>
    <t>2790</t>
  </si>
  <si>
    <t>SAGUACHE</t>
  </si>
  <si>
    <t>MOUNTAIN VALLEY RE-1</t>
  </si>
  <si>
    <t>2800</t>
  </si>
  <si>
    <t>MOFFAT 2</t>
  </si>
  <si>
    <t>2810</t>
  </si>
  <si>
    <t>CENTER 26JT</t>
  </si>
  <si>
    <t>2820</t>
  </si>
  <si>
    <t>SAN JUAN</t>
  </si>
  <si>
    <t>SILVERTON 1</t>
  </si>
  <si>
    <t>2830</t>
  </si>
  <si>
    <t>SAN MIGUEL</t>
  </si>
  <si>
    <t>TELLURIDE R-1</t>
  </si>
  <si>
    <t>2840</t>
  </si>
  <si>
    <t>NORWOOD R-2J</t>
  </si>
  <si>
    <t>2862</t>
  </si>
  <si>
    <t>SEDGWICK</t>
  </si>
  <si>
    <t>JULESBURG RE-1</t>
  </si>
  <si>
    <t>2865</t>
  </si>
  <si>
    <t>PLATTE VALLEY RE-3</t>
  </si>
  <si>
    <t>3000</t>
  </si>
  <si>
    <t>SUMMIT</t>
  </si>
  <si>
    <t>SUMMIT RE-1</t>
  </si>
  <si>
    <t>3010</t>
  </si>
  <si>
    <t>TELLER</t>
  </si>
  <si>
    <t>CRIPPLE CREEK RE-1</t>
  </si>
  <si>
    <t>3020</t>
  </si>
  <si>
    <t>WOODLAND PARK RE-2</t>
  </si>
  <si>
    <t>3030</t>
  </si>
  <si>
    <t>WASHINGTON</t>
  </si>
  <si>
    <t>AKRON R-1</t>
  </si>
  <si>
    <t>3040</t>
  </si>
  <si>
    <t>ARICKAREE R-2</t>
  </si>
  <si>
    <t>3050</t>
  </si>
  <si>
    <t>OTIS R-3</t>
  </si>
  <si>
    <t>3060</t>
  </si>
  <si>
    <t>LONE STAR 101</t>
  </si>
  <si>
    <t>3070</t>
  </si>
  <si>
    <t>WOODLIN R-104</t>
  </si>
  <si>
    <t>3080</t>
  </si>
  <si>
    <t>WELD</t>
  </si>
  <si>
    <t>WELD RE-1 (GILCREST, LASALLE, PLATTEVILLE)</t>
  </si>
  <si>
    <t>3085</t>
  </si>
  <si>
    <t>EATON RE-2</t>
  </si>
  <si>
    <t>3090</t>
  </si>
  <si>
    <t>WELD RE-3 (KEENESBURG)</t>
  </si>
  <si>
    <t>3100</t>
  </si>
  <si>
    <t>WINDSOR RE-4</t>
  </si>
  <si>
    <t>3110</t>
  </si>
  <si>
    <t>WELD RE-5J (JOHNSTOWN,MILLIKEN)</t>
  </si>
  <si>
    <t>3120</t>
  </si>
  <si>
    <t>GREELEY RE-6</t>
  </si>
  <si>
    <t>3130</t>
  </si>
  <si>
    <t>PLATTE VALLEY RE-7</t>
  </si>
  <si>
    <t>3140</t>
  </si>
  <si>
    <t>FT. LUPTON RE-8</t>
  </si>
  <si>
    <t>3145</t>
  </si>
  <si>
    <t>AULT-HIGHLAND RE-9</t>
  </si>
  <si>
    <t>3146</t>
  </si>
  <si>
    <t>BRIGGSDALE RE-10</t>
  </si>
  <si>
    <t>3147</t>
  </si>
  <si>
    <t>PRAIRIE RE-11</t>
  </si>
  <si>
    <t>3148</t>
  </si>
  <si>
    <t>PAWNEE RE-12</t>
  </si>
  <si>
    <t>3200</t>
  </si>
  <si>
    <t>YUMA</t>
  </si>
  <si>
    <t>YUMA 1</t>
  </si>
  <si>
    <t>3210</t>
  </si>
  <si>
    <t>WRAY RD-2</t>
  </si>
  <si>
    <t>3220</t>
  </si>
  <si>
    <t>IDALIA RJ-3</t>
  </si>
  <si>
    <t>3230</t>
  </si>
  <si>
    <t>LIBERTY J-4</t>
  </si>
  <si>
    <t>8001</t>
  </si>
  <si>
    <t>CHARTER INSTITUTE</t>
  </si>
  <si>
    <t>9025</t>
  </si>
  <si>
    <t>EAST CENTRAL BOCES</t>
  </si>
  <si>
    <t>9030</t>
  </si>
  <si>
    <t>MOUNTAIN BOCES</t>
  </si>
  <si>
    <t>9035</t>
  </si>
  <si>
    <t>CENTENNIAL BOCES</t>
  </si>
  <si>
    <t>9040</t>
  </si>
  <si>
    <t>NORTHEAST BOCES</t>
  </si>
  <si>
    <t>9045</t>
  </si>
  <si>
    <t>PIKES PEAK BOCES</t>
  </si>
  <si>
    <t>9050</t>
  </si>
  <si>
    <t>SAN JUAN BOCES</t>
  </si>
  <si>
    <t>9055</t>
  </si>
  <si>
    <t>SAN LUIS VALLEY BOCES</t>
  </si>
  <si>
    <t>9060</t>
  </si>
  <si>
    <t>SOUTH CENTRAL BOCES</t>
  </si>
  <si>
    <t>9075</t>
  </si>
  <si>
    <t>SOUTHEASTERN BOCES</t>
  </si>
  <si>
    <t>9080</t>
  </si>
  <si>
    <t>SOUTHWEST BOCES</t>
  </si>
  <si>
    <t>9095</t>
  </si>
  <si>
    <t>NORTHWEST COLORADO BOCES</t>
  </si>
  <si>
    <t>9125</t>
  </si>
  <si>
    <t>RIO BLANCO BOCES</t>
  </si>
  <si>
    <t>9130</t>
  </si>
  <si>
    <t>EXPEDITIONARY BOCES</t>
  </si>
  <si>
    <t>9135</t>
  </si>
  <si>
    <t>GRAND VALLEY BOCES</t>
  </si>
  <si>
    <t>9140</t>
  </si>
  <si>
    <t>MT. EVANS BOCES</t>
  </si>
  <si>
    <t>9145</t>
  </si>
  <si>
    <t>UNCOMPAHGRE BOCES</t>
  </si>
  <si>
    <t>9150</t>
  </si>
  <si>
    <t>SANTA FE TRAIL BOCES</t>
  </si>
  <si>
    <t>9160</t>
  </si>
  <si>
    <t>FRONT RANGE BOCES</t>
  </si>
  <si>
    <t>9165</t>
  </si>
  <si>
    <t>UTE PASS BOCES</t>
  </si>
  <si>
    <t>069-ENGLISH LANG PROFICIENCY DISTRIBUTION</t>
  </si>
  <si>
    <t>078-PUBLIC SCHOOL TRANSPORTATION DISTRIBUTION</t>
  </si>
  <si>
    <t>065-SMALL ATTENDANCE CENTER DISTRIBUTION</t>
  </si>
  <si>
    <t>84.048</t>
  </si>
  <si>
    <t>VOCATIONAL EDUCATION BASIC GRANTS TO STATES EXPENDITURES</t>
  </si>
  <si>
    <t>VOCATIONAL EDUCATION BASIC GRANTS TO STATES DISTRIBUTION</t>
  </si>
  <si>
    <t>84.027</t>
  </si>
  <si>
    <t>84.173</t>
  </si>
  <si>
    <t>069-ENGLISH LANG PROFICIENCY EXPENDITURES</t>
  </si>
  <si>
    <t>84.365</t>
  </si>
  <si>
    <t>ENGLISH LANGUAGE ACQUISITION GRANTS DISTRIBUTION</t>
  </si>
  <si>
    <t>ENGLISH LANGUAGE ACQUISITION GRANTS EXPENDITURES</t>
  </si>
  <si>
    <t>3160</t>
  </si>
  <si>
    <t>3150</t>
  </si>
  <si>
    <t>074-GIFTED AND TALENTED DISTRIBUTION</t>
  </si>
  <si>
    <t>074-GIFTED AND TALENTED EXPENDITURES</t>
  </si>
  <si>
    <t>063-EXPELLED STUDENTS DISTRIBUTION</t>
  </si>
  <si>
    <t>241-COLO COMPREHENSIVE HEALTH ED DISTRIBUTION</t>
  </si>
  <si>
    <t>Categorical Program</t>
  </si>
  <si>
    <t>Exceptional Children's Education Act (ECEA)</t>
  </si>
  <si>
    <t>English Language Proficiency Act (ELPA)</t>
  </si>
  <si>
    <t>Gifted &amp; Talented</t>
  </si>
  <si>
    <t>Expelled Students</t>
  </si>
  <si>
    <t>Comprehensive Health Education</t>
  </si>
  <si>
    <t>Small Attendance Center Aide</t>
  </si>
  <si>
    <t>Transportation</t>
  </si>
  <si>
    <t>Proportional Percentage of Total Excess Expenditures</t>
  </si>
  <si>
    <t>Total of all Categorical Programs as Reported</t>
  </si>
  <si>
    <t>Total of Categorical Programs Recommended to Receive Increase</t>
  </si>
  <si>
    <t>Total Special Education Expenditures all Sources</t>
  </si>
  <si>
    <t>Total Special Education Revenue - State</t>
  </si>
  <si>
    <t>Total Special Education Revenue - Federal</t>
  </si>
  <si>
    <t>Total Special Education Revenue - Other Local</t>
  </si>
  <si>
    <t>3131</t>
  </si>
  <si>
    <t>GARFIELD 16</t>
  </si>
  <si>
    <t>State &amp; Federal Revenue</t>
  </si>
  <si>
    <t>Local Revenue</t>
  </si>
  <si>
    <t>Total Expenditures</t>
  </si>
  <si>
    <t>With Preschool</t>
  </si>
  <si>
    <t>(A)</t>
  </si>
  <si>
    <t>(B)</t>
  </si>
  <si>
    <t>(C)</t>
  </si>
  <si>
    <t>(D)</t>
  </si>
  <si>
    <t>(E)</t>
  </si>
  <si>
    <t>`</t>
  </si>
  <si>
    <t>(D)  Column B (Total State and Federal Revenue) minus Column C (Total Expenditures Related to State and Federal Revenue) equals the total unfunded expenditures covered by the entities general fund.</t>
  </si>
  <si>
    <t xml:space="preserve">(E)  The proportional percentage of each categorical programs unfunded expenditures in relation to the total categorical programs unfunded expenditures. </t>
  </si>
  <si>
    <t>Percent of general fund dollars</t>
  </si>
  <si>
    <t>84.391</t>
  </si>
  <si>
    <t>84.392</t>
  </si>
  <si>
    <t>GRAN VALLEY BOCES</t>
  </si>
  <si>
    <t>Actual Distributions 075-ED OF EXCEPTIONAL CHILDREN DISTRIBUTION</t>
  </si>
  <si>
    <t>Actual Distributions
073-CHILD FIND</t>
  </si>
  <si>
    <t>ADE Actuals 
075-ED OF EXCEPTIONAL CHILDREN EXPENDITURES</t>
  </si>
  <si>
    <t>ADE Actuals
SPED PRESCHOOL EXPENDITURES CODED TO 3131 GRANT CODE AND NOT INCLUDED IN COLUMN J</t>
  </si>
  <si>
    <t>Actual State Distributions
SPECIAL EDUCATION GRANTS TO STATES DISTRIBUTION IDEA</t>
  </si>
  <si>
    <t>ADE Actuals 
SPECIAL EDUCATION GRANTS TO STATES EXPENDITURES IDEA</t>
  </si>
  <si>
    <t>Actual State Distributions 
SPECIAL EDUCATION PRESCHOOL GRANTS DISTRIBUTION IDEA Part B</t>
  </si>
  <si>
    <t>ADE Actuals
SPECIAL EDUCATION PRESCHOOL GRANTS EXPENDITURES IDEA Part B</t>
  </si>
  <si>
    <t>Actual State Distributions
SPECIAL EDUCATION GRANTS TO STATES DISTRIBUTION IDEA - ARRA</t>
  </si>
  <si>
    <t>ADE Actual
SPECIAL EDUCATION GRANTS TO STATES EXPENDITURES IDEA - ARRA</t>
  </si>
  <si>
    <t>Actual State Distributions - 
SPECIAL EDUCATION PRESCHOOL GRANTS DISTRIBUTION IDEA - ARRA</t>
  </si>
  <si>
    <t>ADE Actual 
SPECIAL EDUCATION PRESCHOOL GRANTS EXPENDITURES IDEA - ARRA</t>
  </si>
  <si>
    <t>COLORADO CAREER &amp; TECHNICAL ACT DISTRIBUTION</t>
  </si>
  <si>
    <t>COLORADO CAREER &amp; TECHNICAL ACT EXPENDITURES</t>
  </si>
  <si>
    <t>**In keeping with the Department's Privacy Policy under FERPA all data in cells with &lt;16 have been suppressed.</t>
  </si>
  <si>
    <t>TOTAL ELPA STUDENTS</t>
  </si>
  <si>
    <t>TOTAL COSTS PER PUPIL</t>
  </si>
  <si>
    <t>SPED PRESCHOOL FUNDING PORTION OF TOTAL PROGRAM</t>
  </si>
  <si>
    <t>**</t>
  </si>
  <si>
    <t>(C) Total expenditures related to state and federal funding provided to school districts, the Charter School Institute and Boards of Cooperative Educational Services by the Department.  Source of information is School District Data Pipeline Finance December Reporting</t>
  </si>
  <si>
    <t>State Funds</t>
  </si>
  <si>
    <t>Federal Funds</t>
  </si>
  <si>
    <t>Total District 
Expenditures</t>
  </si>
  <si>
    <t>For District by District Tables</t>
  </si>
  <si>
    <t>9170</t>
  </si>
  <si>
    <t>3139</t>
  </si>
  <si>
    <t>3228</t>
  </si>
  <si>
    <t>COLORADO DIGITAL BOCES</t>
  </si>
  <si>
    <t>0730-CHILD FIND</t>
  </si>
  <si>
    <t>0750-ED OF EXCEPTIONAL CHILDREN DISTRIBUTION</t>
  </si>
  <si>
    <t>*</t>
  </si>
  <si>
    <t>* In keeping with the Department's Privacy Policy under FERPA all data in cells with &lt;16 have been suppressed.</t>
  </si>
  <si>
    <t>Local</t>
  </si>
  <si>
    <t>3138</t>
  </si>
  <si>
    <t>ENGLISH LANG PROFICIENCY 
PROFESSIONAL DEVELOPMENT
DISTRIBUTION</t>
  </si>
  <si>
    <t>ENGLISH LANG PROFICIENCY 
EXCELLENCE
DISTRIBUTION</t>
  </si>
  <si>
    <t>ENGLISH LANG PROFICIENCY 
EXCELLENCE
EXPENDITURES</t>
  </si>
  <si>
    <t>ENGLISH LANG PROFICIENCY 
PROFESSIONAL DEVELOPMENT
EXPENDITURES</t>
  </si>
  <si>
    <t>State and Federal</t>
  </si>
  <si>
    <t>FY17-18</t>
  </si>
  <si>
    <t>Calculated reimbursement entitlement for 2017-18 entitlement period from CDE-40</t>
  </si>
  <si>
    <t>FY17-18 Total current operating expenditures for pupil transportation from CDE-40</t>
  </si>
  <si>
    <t>FY16-17 2700 Program Code Expenditures</t>
  </si>
  <si>
    <t>241-COLO COMPREHENSIVE HEALTH ED EXPENDITURES</t>
  </si>
  <si>
    <t>063-EXPELLED STUDENTS EXPENDITURES</t>
  </si>
  <si>
    <t>9175</t>
  </si>
  <si>
    <t>COLORADO RIVER BOCES</t>
  </si>
  <si>
    <t>FY18-19 Appropriation</t>
  </si>
  <si>
    <t>FY18-19 Total State Revenue</t>
  </si>
  <si>
    <t>FY17-18 Total State &amp; Federal Revenue (excluding ARRA)</t>
  </si>
  <si>
    <t>FY17-18 Federal Revenue - ARRA</t>
  </si>
  <si>
    <t>FY17-18  Total State and Federal Expenditures (excluding ARRA)</t>
  </si>
  <si>
    <t>FY17-18 Total Federal Expenditures - ARRA</t>
  </si>
  <si>
    <t>FY17-18 Total State &amp; Federal Expenditures in Excess of Revenue (excluding ARRA)</t>
  </si>
  <si>
    <t>(A) Total state funding provided to school districts, the Charter School Institute and Boards of Cooperative Educational Services by the Department for FY2018-19.  Source is CORE.</t>
  </si>
  <si>
    <t>(B) Total state and federal revenue reported by school districts, the Charter School Institute and Boards of Cooperative Educational Services for FY2017-18.  Source is Data Pipeline Finance December Reporting.</t>
  </si>
  <si>
    <t>FY18-19</t>
  </si>
  <si>
    <t>Calculated reimbursement entitlement for 2018-19 entitlement period from CDE-40</t>
  </si>
  <si>
    <t>FY18-19 Total current operating expenditures for pupil transportation from CDE-40</t>
  </si>
  <si>
    <t>FY17-18 2700 Program Code Expenditures</t>
  </si>
  <si>
    <t>N/A</t>
  </si>
  <si>
    <t>2017 - 2018
December
Count
Birth thru 21</t>
  </si>
  <si>
    <t>Colorado Career &amp; Technical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</si>
</sst>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0"/>
      <name val="Tahoma"/>
      <family val="2"/>
    </font>
    <font>
      <sz val="8"/>
      <name val="Arial"/>
      <family val="2"/>
    </font>
    <font>
      <sz val="9"/>
      <color indexed="81"/>
      <name val="Tahoma"/>
      <family val="2"/>
    </font>
    <font>
      <b/>
      <sz val="9"/>
      <color indexed="81"/>
      <name val="Tahoma"/>
      <family val="2"/>
    </font>
    <font>
      <sz val="10"/>
      <name val="Arial"/>
      <family val="2"/>
    </font>
    <font>
      <sz val="10"/>
      <name val="Tahoma"/>
      <family val="2"/>
    </font>
    <font>
      <b/>
      <sz val="10"/>
      <name val="Tahoma"/>
      <family val="2"/>
    </font>
    <font>
      <sz val="11"/>
      <color theme="1"/>
      <name val="Calibri"/>
      <family val="2"/>
      <scheme val="minor"/>
    </font>
    <font>
      <sz val="9"/>
      <color theme="1"/>
      <name val="Arial"/>
      <family val="2"/>
    </font>
    <font>
      <sz val="10"/>
      <color theme="1"/>
      <name val="Arial"/>
      <family val="2"/>
    </font>
    <font>
      <u/>
      <sz val="11"/>
      <color theme="10"/>
      <name val="Calibri"/>
      <family val="2"/>
      <scheme val="minor"/>
    </font>
    <font>
      <sz val="12"/>
      <name val="Arial"/>
      <family val="2"/>
    </font>
    <font>
      <sz val="10"/>
      <color rgb="FF000000"/>
      <name val="Arial"/>
      <family val="2"/>
    </font>
    <font>
      <sz val="10"/>
      <color rgb="FF000000"/>
      <name val="Arial"/>
    </font>
    <font>
      <sz val="9"/>
      <color indexed="81"/>
      <name val="Tahoma"/>
      <charset val="1"/>
    </font>
    <font>
      <b/>
      <sz val="9"/>
      <color indexed="81"/>
      <name val="Tahoma"/>
      <charset val="1"/>
    </font>
  </fonts>
  <fills count="6">
    <fill>
      <patternFill patternType="none"/>
    </fill>
    <fill>
      <patternFill patternType="gray125"/>
    </fill>
    <fill>
      <patternFill patternType="solid">
        <fgColor indexed="22"/>
        <bgColor indexed="64"/>
      </patternFill>
    </fill>
    <fill>
      <patternFill patternType="solid">
        <fgColor rgb="FFD3D3D3"/>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s>
  <cellStyleXfs count="35">
    <xf numFmtId="0" fontId="0" fillId="0" borderId="0"/>
    <xf numFmtId="43" fontId="5"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3"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0" fontId="14" fillId="3" borderId="0"/>
    <xf numFmtId="0" fontId="7" fillId="0" borderId="0"/>
    <xf numFmtId="0" fontId="7" fillId="0" borderId="0"/>
    <xf numFmtId="0" fontId="15" fillId="0" borderId="0"/>
    <xf numFmtId="0" fontId="15" fillId="0" borderId="0"/>
    <xf numFmtId="0" fontId="15" fillId="0" borderId="0"/>
    <xf numFmtId="0" fontId="13" fillId="0" borderId="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5" fillId="0" borderId="0"/>
    <xf numFmtId="44" fontId="5" fillId="0" borderId="0" applyFont="0" applyFill="0" applyBorder="0" applyAlignment="0" applyProtection="0"/>
    <xf numFmtId="0" fontId="18" fillId="0" borderId="0" applyNumberFormat="0" applyFill="0" applyBorder="0" applyAlignment="0" applyProtection="0"/>
    <xf numFmtId="44" fontId="3" fillId="0" borderId="0" applyFont="0" applyFill="0" applyBorder="0" applyAlignment="0" applyProtection="0"/>
    <xf numFmtId="0" fontId="2" fillId="0" borderId="0"/>
    <xf numFmtId="9" fontId="2" fillId="0" borderId="0" applyFont="0" applyFill="0" applyBorder="0" applyAlignment="0" applyProtection="0"/>
    <xf numFmtId="40" fontId="19" fillId="0" borderId="0"/>
    <xf numFmtId="0" fontId="20" fillId="0" borderId="0"/>
    <xf numFmtId="0" fontId="1" fillId="0" borderId="0"/>
    <xf numFmtId="44" fontId="1" fillId="0" borderId="0" applyFont="0" applyFill="0" applyBorder="0" applyAlignment="0" applyProtection="0"/>
    <xf numFmtId="40" fontId="19" fillId="0" borderId="0"/>
    <xf numFmtId="0" fontId="21" fillId="0" borderId="0"/>
  </cellStyleXfs>
  <cellXfs count="172">
    <xf numFmtId="0" fontId="0" fillId="0" borderId="0" xfId="0"/>
    <xf numFmtId="4" fontId="5" fillId="0" borderId="0" xfId="0" applyNumberFormat="1" applyFont="1"/>
    <xf numFmtId="4" fontId="8" fillId="0" borderId="0" xfId="0" quotePrefix="1" applyNumberFormat="1" applyFont="1" applyFill="1" applyBorder="1" applyAlignment="1" applyProtection="1"/>
    <xf numFmtId="4" fontId="0" fillId="0" borderId="0" xfId="0" applyNumberFormat="1"/>
    <xf numFmtId="0" fontId="0" fillId="0" borderId="0" xfId="0" applyBorder="1"/>
    <xf numFmtId="0" fontId="6" fillId="0" borderId="1" xfId="0" applyFont="1" applyBorder="1" applyAlignment="1">
      <alignment horizontal="center"/>
    </xf>
    <xf numFmtId="0" fontId="6" fillId="0" borderId="2" xfId="0" quotePrefix="1" applyFont="1" applyBorder="1" applyAlignment="1">
      <alignment horizontal="center"/>
    </xf>
    <xf numFmtId="4" fontId="0" fillId="0" borderId="2" xfId="0" applyNumberFormat="1" applyBorder="1"/>
    <xf numFmtId="4" fontId="6" fillId="0" borderId="3" xfId="0" applyNumberFormat="1" applyFont="1" applyBorder="1" applyAlignment="1">
      <alignment horizontal="center"/>
    </xf>
    <xf numFmtId="4" fontId="6" fillId="0" borderId="4" xfId="0" applyNumberFormat="1" applyFont="1" applyBorder="1" applyAlignment="1">
      <alignment horizontal="center"/>
    </xf>
    <xf numFmtId="4" fontId="6" fillId="0" borderId="5" xfId="0" applyNumberFormat="1" applyFont="1" applyBorder="1" applyAlignment="1">
      <alignment horizontal="center"/>
    </xf>
    <xf numFmtId="4" fontId="6" fillId="0" borderId="6" xfId="0" applyNumberFormat="1" applyFont="1" applyBorder="1" applyAlignment="1">
      <alignment horizontal="center"/>
    </xf>
    <xf numFmtId="4" fontId="6" fillId="0" borderId="0" xfId="0" applyNumberFormat="1" applyFont="1" applyBorder="1" applyAlignment="1">
      <alignment horizontal="center"/>
    </xf>
    <xf numFmtId="4" fontId="6" fillId="0" borderId="2" xfId="0" quotePrefix="1" applyNumberFormat="1" applyFont="1" applyBorder="1" applyAlignment="1">
      <alignment horizontal="center"/>
    </xf>
    <xf numFmtId="4" fontId="5" fillId="0" borderId="0" xfId="0" applyNumberFormat="1" applyFont="1" applyBorder="1" applyAlignment="1" applyProtection="1">
      <alignment horizontal="left"/>
    </xf>
    <xf numFmtId="4" fontId="6" fillId="0" borderId="7" xfId="0" applyNumberFormat="1" applyFont="1" applyBorder="1" applyAlignment="1" applyProtection="1">
      <alignment horizontal="center" wrapText="1"/>
      <protection locked="0"/>
    </xf>
    <xf numFmtId="4" fontId="6" fillId="0" borderId="8" xfId="0" applyNumberFormat="1" applyFont="1" applyBorder="1" applyAlignment="1" applyProtection="1">
      <alignment horizontal="center" wrapText="1"/>
    </xf>
    <xf numFmtId="4" fontId="6" fillId="0" borderId="9" xfId="0" applyNumberFormat="1" applyFont="1" applyBorder="1" applyAlignment="1">
      <alignment horizontal="center" wrapText="1"/>
    </xf>
    <xf numFmtId="0" fontId="6" fillId="0" borderId="9" xfId="0" applyFont="1" applyBorder="1" applyAlignment="1">
      <alignment horizontal="center" wrapText="1"/>
    </xf>
    <xf numFmtId="4" fontId="0" fillId="0" borderId="10" xfId="0" applyNumberFormat="1" applyBorder="1"/>
    <xf numFmtId="4" fontId="6" fillId="0" borderId="11" xfId="0" applyNumberFormat="1" applyFont="1" applyBorder="1" applyAlignment="1">
      <alignment horizontal="center"/>
    </xf>
    <xf numFmtId="4" fontId="6" fillId="0" borderId="12" xfId="0" applyNumberFormat="1" applyFont="1" applyBorder="1" applyAlignment="1" applyProtection="1">
      <alignment horizontal="center" wrapText="1"/>
    </xf>
    <xf numFmtId="4" fontId="5" fillId="0" borderId="6" xfId="0" applyNumberFormat="1" applyFont="1" applyBorder="1" applyProtection="1">
      <protection locked="0"/>
    </xf>
    <xf numFmtId="4" fontId="7" fillId="0" borderId="11" xfId="0" applyNumberFormat="1" applyFont="1" applyBorder="1" applyAlignment="1" applyProtection="1">
      <alignment horizontal="left"/>
    </xf>
    <xf numFmtId="4" fontId="5" fillId="0" borderId="11" xfId="0" applyNumberFormat="1" applyFont="1" applyBorder="1"/>
    <xf numFmtId="4" fontId="5" fillId="0" borderId="6" xfId="0" quotePrefix="1" applyNumberFormat="1" applyFont="1" applyBorder="1" applyProtection="1">
      <protection locked="0"/>
    </xf>
    <xf numFmtId="4" fontId="5" fillId="0" borderId="6" xfId="0" quotePrefix="1" applyNumberFormat="1" applyFont="1" applyBorder="1" applyAlignment="1" applyProtection="1">
      <alignment horizontal="left"/>
      <protection locked="0"/>
    </xf>
    <xf numFmtId="4" fontId="5" fillId="0" borderId="7" xfId="0" applyNumberFormat="1" applyFont="1" applyBorder="1"/>
    <xf numFmtId="4" fontId="5" fillId="0" borderId="8" xfId="0" applyNumberFormat="1" applyFont="1" applyBorder="1"/>
    <xf numFmtId="4" fontId="5" fillId="0" borderId="12" xfId="0" applyNumberFormat="1" applyFont="1" applyBorder="1"/>
    <xf numFmtId="0" fontId="6" fillId="2" borderId="1" xfId="0" applyFont="1" applyFill="1" applyBorder="1" applyAlignment="1">
      <alignment horizontal="center"/>
    </xf>
    <xf numFmtId="0" fontId="6" fillId="2" borderId="2" xfId="0" quotePrefix="1" applyFont="1" applyFill="1" applyBorder="1" applyAlignment="1">
      <alignment horizontal="center"/>
    </xf>
    <xf numFmtId="4" fontId="6" fillId="2" borderId="9" xfId="0" applyNumberFormat="1" applyFont="1" applyFill="1" applyBorder="1" applyAlignment="1">
      <alignment horizontal="center" wrapText="1"/>
    </xf>
    <xf numFmtId="0" fontId="0" fillId="2" borderId="4" xfId="0" applyFill="1" applyBorder="1"/>
    <xf numFmtId="0" fontId="0" fillId="2" borderId="8" xfId="0" applyFill="1" applyBorder="1"/>
    <xf numFmtId="0" fontId="0" fillId="2" borderId="2" xfId="0" applyFill="1" applyBorder="1"/>
    <xf numFmtId="0" fontId="0" fillId="0" borderId="2" xfId="0" applyBorder="1"/>
    <xf numFmtId="2" fontId="6" fillId="0" borderId="9" xfId="0" applyNumberFormat="1" applyFont="1" applyBorder="1" applyAlignment="1">
      <alignment horizontal="center" wrapText="1"/>
    </xf>
    <xf numFmtId="2" fontId="6" fillId="2" borderId="9" xfId="0" applyNumberFormat="1" applyFont="1" applyFill="1" applyBorder="1" applyAlignment="1">
      <alignment horizontal="center" wrapText="1"/>
    </xf>
    <xf numFmtId="4" fontId="6" fillId="0" borderId="7" xfId="0" applyNumberFormat="1" applyFont="1" applyBorder="1" applyAlignment="1" applyProtection="1">
      <alignment horizontal="left" wrapText="1"/>
      <protection locked="0"/>
    </xf>
    <xf numFmtId="4" fontId="6" fillId="0" borderId="8" xfId="0" applyNumberFormat="1" applyFont="1" applyBorder="1" applyAlignment="1" applyProtection="1">
      <alignment horizontal="left" wrapText="1"/>
    </xf>
    <xf numFmtId="4" fontId="6" fillId="0" borderId="12" xfId="0" applyNumberFormat="1" applyFont="1" applyBorder="1" applyAlignment="1" applyProtection="1">
      <alignment horizontal="left" wrapText="1"/>
    </xf>
    <xf numFmtId="0" fontId="0" fillId="2" borderId="1" xfId="0" applyFill="1" applyBorder="1"/>
    <xf numFmtId="0" fontId="0" fillId="2" borderId="9" xfId="0" applyFill="1" applyBorder="1"/>
    <xf numFmtId="0" fontId="0" fillId="2" borderId="10" xfId="0" applyFill="1" applyBorder="1"/>
    <xf numFmtId="4" fontId="6" fillId="0" borderId="9" xfId="0" applyNumberFormat="1" applyFont="1" applyFill="1" applyBorder="1" applyAlignment="1">
      <alignment horizontal="center" wrapText="1"/>
    </xf>
    <xf numFmtId="4" fontId="0" fillId="0" borderId="0" xfId="0" applyNumberFormat="1" applyProtection="1">
      <protection locked="0"/>
    </xf>
    <xf numFmtId="4" fontId="0" fillId="0" borderId="0" xfId="0" applyNumberFormat="1" applyAlignment="1" applyProtection="1">
      <alignment horizontal="left"/>
    </xf>
    <xf numFmtId="4" fontId="0" fillId="0" borderId="0" xfId="0" applyNumberFormat="1" applyAlignment="1">
      <alignment horizontal="left"/>
    </xf>
    <xf numFmtId="4" fontId="0" fillId="0" borderId="0" xfId="0" quotePrefix="1" applyNumberFormat="1" applyProtection="1">
      <protection locked="0"/>
    </xf>
    <xf numFmtId="9" fontId="0" fillId="0" borderId="0" xfId="15" applyFont="1"/>
    <xf numFmtId="4" fontId="6" fillId="2" borderId="13" xfId="0" applyNumberFormat="1" applyFont="1" applyFill="1" applyBorder="1" applyAlignment="1">
      <alignment horizontal="center" wrapText="1"/>
    </xf>
    <xf numFmtId="4" fontId="6" fillId="0" borderId="10" xfId="0" applyNumberFormat="1" applyFont="1" applyBorder="1" applyAlignment="1" applyProtection="1">
      <alignment horizontal="left" wrapText="1"/>
      <protection locked="0"/>
    </xf>
    <xf numFmtId="4" fontId="6" fillId="0" borderId="10" xfId="0" applyNumberFormat="1" applyFont="1" applyBorder="1" applyAlignment="1" applyProtection="1">
      <alignment horizontal="left" wrapText="1"/>
    </xf>
    <xf numFmtId="4" fontId="6" fillId="0" borderId="10" xfId="0" applyNumberFormat="1" applyFont="1" applyBorder="1" applyAlignment="1">
      <alignment horizontal="center" wrapText="1"/>
    </xf>
    <xf numFmtId="0" fontId="6" fillId="0" borderId="10" xfId="0" applyFont="1" applyBorder="1" applyAlignment="1">
      <alignment horizontal="center" wrapText="1"/>
    </xf>
    <xf numFmtId="4" fontId="0" fillId="0" borderId="0" xfId="0" quotePrefix="1" applyNumberFormat="1" applyAlignment="1" applyProtection="1">
      <alignment horizontal="left"/>
      <protection locked="0"/>
    </xf>
    <xf numFmtId="10" fontId="0" fillId="0" borderId="0" xfId="0" applyNumberFormat="1"/>
    <xf numFmtId="4" fontId="5" fillId="0" borderId="0" xfId="0" applyNumberFormat="1" applyFont="1" applyProtection="1">
      <protection locked="0"/>
    </xf>
    <xf numFmtId="4" fontId="5" fillId="0" borderId="0" xfId="0" quotePrefix="1" applyNumberFormat="1" applyFont="1" applyProtection="1">
      <protection locked="0"/>
    </xf>
    <xf numFmtId="4" fontId="6" fillId="0" borderId="11" xfId="0" quotePrefix="1" applyNumberFormat="1" applyFont="1" applyBorder="1" applyAlignment="1">
      <alignment horizontal="center"/>
    </xf>
    <xf numFmtId="4" fontId="6" fillId="0" borderId="14" xfId="0" applyNumberFormat="1" applyFont="1" applyBorder="1" applyAlignment="1">
      <alignment horizontal="center" wrapText="1"/>
    </xf>
    <xf numFmtId="4" fontId="0" fillId="0" borderId="14" xfId="0" applyNumberFormat="1" applyBorder="1"/>
    <xf numFmtId="0" fontId="6" fillId="0" borderId="14" xfId="0" applyFont="1" applyBorder="1" applyAlignment="1">
      <alignment horizontal="center" wrapText="1"/>
    </xf>
    <xf numFmtId="43" fontId="6" fillId="0" borderId="1" xfId="0" applyNumberFormat="1" applyFont="1" applyBorder="1" applyAlignment="1">
      <alignment horizontal="center"/>
    </xf>
    <xf numFmtId="43" fontId="6" fillId="0" borderId="2" xfId="0" quotePrefix="1" applyNumberFormat="1" applyFont="1" applyBorder="1" applyAlignment="1">
      <alignment horizontal="center"/>
    </xf>
    <xf numFmtId="43" fontId="6" fillId="0" borderId="9" xfId="0" applyNumberFormat="1" applyFont="1" applyBorder="1" applyAlignment="1">
      <alignment horizontal="center" wrapText="1"/>
    </xf>
    <xf numFmtId="4" fontId="7" fillId="0" borderId="0" xfId="0" applyNumberFormat="1" applyFont="1" applyBorder="1" applyAlignment="1" applyProtection="1">
      <alignment horizontal="left"/>
    </xf>
    <xf numFmtId="4" fontId="5" fillId="0" borderId="0" xfId="0" applyNumberFormat="1" applyFont="1" applyBorder="1"/>
    <xf numFmtId="4" fontId="7" fillId="0" borderId="0" xfId="0" applyNumberFormat="1" applyFont="1"/>
    <xf numFmtId="0" fontId="6" fillId="0" borderId="15" xfId="0" applyFont="1" applyBorder="1" applyAlignment="1">
      <alignment wrapText="1"/>
    </xf>
    <xf numFmtId="0" fontId="6" fillId="0" borderId="15" xfId="0" applyFont="1" applyBorder="1" applyAlignment="1">
      <alignment horizontal="center" wrapText="1"/>
    </xf>
    <xf numFmtId="10" fontId="6" fillId="0" borderId="15" xfId="0" applyNumberFormat="1" applyFont="1" applyBorder="1" applyAlignment="1">
      <alignment horizontal="center" wrapText="1"/>
    </xf>
    <xf numFmtId="0" fontId="0" fillId="0" borderId="16" xfId="0" applyBorder="1"/>
    <xf numFmtId="0" fontId="0" fillId="0" borderId="17" xfId="0" applyBorder="1"/>
    <xf numFmtId="0" fontId="6" fillId="0" borderId="18" xfId="0" applyFont="1" applyBorder="1" applyAlignment="1">
      <alignment wrapText="1"/>
    </xf>
    <xf numFmtId="10" fontId="0" fillId="0" borderId="18" xfId="0" applyNumberFormat="1" applyBorder="1"/>
    <xf numFmtId="0" fontId="0" fillId="0" borderId="18" xfId="0" applyBorder="1"/>
    <xf numFmtId="3" fontId="0" fillId="4" borderId="18" xfId="0" applyNumberFormat="1" applyFill="1" applyBorder="1"/>
    <xf numFmtId="10" fontId="6" fillId="0" borderId="16" xfId="0" applyNumberFormat="1" applyFont="1" applyBorder="1" applyAlignment="1">
      <alignment horizontal="center" wrapText="1"/>
    </xf>
    <xf numFmtId="0" fontId="6" fillId="0" borderId="3" xfId="0" applyFont="1" applyBorder="1" applyAlignment="1">
      <alignment horizontal="center"/>
    </xf>
    <xf numFmtId="4" fontId="6" fillId="0" borderId="7" xfId="0" applyNumberFormat="1" applyFont="1" applyBorder="1" applyAlignment="1">
      <alignment horizontal="center" wrapText="1"/>
    </xf>
    <xf numFmtId="0" fontId="6" fillId="0" borderId="6" xfId="0" quotePrefix="1" applyFont="1" applyBorder="1" applyAlignment="1">
      <alignment horizontal="center"/>
    </xf>
    <xf numFmtId="4" fontId="16" fillId="0" borderId="0" xfId="0" applyNumberFormat="1" applyFont="1"/>
    <xf numFmtId="4" fontId="6" fillId="0" borderId="15" xfId="0" applyNumberFormat="1" applyFont="1" applyBorder="1" applyAlignment="1">
      <alignment horizontal="center" wrapText="1"/>
    </xf>
    <xf numFmtId="4" fontId="6" fillId="0" borderId="15" xfId="0" applyNumberFormat="1" applyFont="1" applyBorder="1" applyAlignment="1">
      <alignment wrapText="1"/>
    </xf>
    <xf numFmtId="4" fontId="6" fillId="0" borderId="18" xfId="0" applyNumberFormat="1" applyFont="1" applyBorder="1" applyAlignment="1">
      <alignment wrapText="1"/>
    </xf>
    <xf numFmtId="44" fontId="0" fillId="0" borderId="0" xfId="6" applyFont="1"/>
    <xf numFmtId="0" fontId="6" fillId="0" borderId="16" xfId="0" applyFont="1" applyBorder="1" applyAlignment="1">
      <alignment wrapText="1"/>
    </xf>
    <xf numFmtId="4" fontId="0" fillId="0" borderId="18" xfId="0" applyNumberFormat="1" applyBorder="1"/>
    <xf numFmtId="3" fontId="0" fillId="0" borderId="18" xfId="0" applyNumberFormat="1" applyBorder="1"/>
    <xf numFmtId="164" fontId="0" fillId="0" borderId="16" xfId="1" applyNumberFormat="1" applyFont="1" applyFill="1" applyBorder="1"/>
    <xf numFmtId="164" fontId="0" fillId="0" borderId="19" xfId="1" applyNumberFormat="1" applyFont="1" applyFill="1" applyBorder="1"/>
    <xf numFmtId="164" fontId="0" fillId="0" borderId="16" xfId="1" applyNumberFormat="1" applyFont="1" applyBorder="1"/>
    <xf numFmtId="164" fontId="0" fillId="0" borderId="17" xfId="1" applyNumberFormat="1" applyFont="1" applyFill="1" applyBorder="1"/>
    <xf numFmtId="164" fontId="0" fillId="0" borderId="20" xfId="1" applyNumberFormat="1" applyFont="1" applyFill="1" applyBorder="1"/>
    <xf numFmtId="165" fontId="0" fillId="0" borderId="16" xfId="15" applyNumberFormat="1" applyFont="1" applyBorder="1"/>
    <xf numFmtId="165" fontId="0" fillId="0" borderId="17" xfId="15" applyNumberFormat="1" applyFont="1" applyBorder="1"/>
    <xf numFmtId="4" fontId="5" fillId="0" borderId="20" xfId="0" applyNumberFormat="1" applyFont="1" applyBorder="1" applyProtection="1">
      <protection locked="0"/>
    </xf>
    <xf numFmtId="4" fontId="5" fillId="0" borderId="20" xfId="0" quotePrefix="1" applyNumberFormat="1" applyFont="1" applyBorder="1" applyAlignment="1" applyProtection="1">
      <alignment horizontal="left"/>
      <protection locked="0"/>
    </xf>
    <xf numFmtId="4" fontId="0" fillId="0" borderId="20" xfId="0" applyNumberFormat="1" applyBorder="1" applyProtection="1">
      <protection locked="0"/>
    </xf>
    <xf numFmtId="4" fontId="0" fillId="0" borderId="20" xfId="0" quotePrefix="1" applyNumberFormat="1" applyBorder="1" applyProtection="1">
      <protection locked="0"/>
    </xf>
    <xf numFmtId="4" fontId="8" fillId="0" borderId="20" xfId="0" quotePrefix="1" applyNumberFormat="1" applyFont="1" applyFill="1" applyBorder="1" applyAlignment="1" applyProtection="1"/>
    <xf numFmtId="4" fontId="5" fillId="0" borderId="21" xfId="0" applyNumberFormat="1" applyFont="1" applyBorder="1"/>
    <xf numFmtId="0" fontId="0" fillId="0" borderId="11" xfId="0" applyBorder="1"/>
    <xf numFmtId="0" fontId="6" fillId="0" borderId="12" xfId="0" applyFont="1" applyBorder="1" applyAlignment="1">
      <alignment horizontal="center" wrapText="1"/>
    </xf>
    <xf numFmtId="0" fontId="0" fillId="2" borderId="5" xfId="0" applyFill="1" applyBorder="1"/>
    <xf numFmtId="0" fontId="0" fillId="2" borderId="12" xfId="0" applyFill="1" applyBorder="1"/>
    <xf numFmtId="43" fontId="0" fillId="0" borderId="0" xfId="0" applyNumberFormat="1"/>
    <xf numFmtId="0" fontId="0" fillId="0" borderId="1" xfId="0" applyBorder="1"/>
    <xf numFmtId="0" fontId="7" fillId="0" borderId="0" xfId="0" applyFont="1" applyBorder="1" applyAlignment="1">
      <alignment horizontal="left" vertical="top" wrapText="1"/>
    </xf>
    <xf numFmtId="4" fontId="0" fillId="0" borderId="1" xfId="0" applyNumberFormat="1" applyBorder="1"/>
    <xf numFmtId="4" fontId="0" fillId="0" borderId="9" xfId="0" applyNumberFormat="1" applyBorder="1"/>
    <xf numFmtId="3" fontId="0" fillId="0" borderId="0" xfId="0" applyNumberFormat="1"/>
    <xf numFmtId="4" fontId="7" fillId="0" borderId="0" xfId="0" applyNumberFormat="1" applyFont="1" applyAlignment="1">
      <alignment horizontal="left"/>
    </xf>
    <xf numFmtId="4" fontId="5" fillId="0" borderId="22" xfId="0" applyNumberFormat="1" applyFont="1" applyBorder="1"/>
    <xf numFmtId="4" fontId="5" fillId="0" borderId="13" xfId="0" applyNumberFormat="1" applyFont="1" applyBorder="1"/>
    <xf numFmtId="43" fontId="0" fillId="0" borderId="0" xfId="1" applyFont="1"/>
    <xf numFmtId="4" fontId="0" fillId="0" borderId="10" xfId="0" applyNumberFormat="1" applyFill="1" applyBorder="1"/>
    <xf numFmtId="164" fontId="0" fillId="0" borderId="0" xfId="1" applyNumberFormat="1" applyFont="1"/>
    <xf numFmtId="4" fontId="6" fillId="0" borderId="2" xfId="0" quotePrefix="1" applyNumberFormat="1" applyFont="1" applyBorder="1" applyAlignment="1">
      <alignment horizontal="left"/>
    </xf>
    <xf numFmtId="4" fontId="0" fillId="0" borderId="0" xfId="0" applyNumberFormat="1" applyBorder="1"/>
    <xf numFmtId="165" fontId="0" fillId="0" borderId="0" xfId="15" applyNumberFormat="1" applyFont="1"/>
    <xf numFmtId="165" fontId="0" fillId="0" borderId="0" xfId="0" applyNumberFormat="1"/>
    <xf numFmtId="0" fontId="6" fillId="0" borderId="12" xfId="0" applyFont="1" applyFill="1" applyBorder="1" applyAlignment="1">
      <alignment horizontal="center" wrapText="1"/>
    </xf>
    <xf numFmtId="2" fontId="6" fillId="0" borderId="9" xfId="0" applyNumberFormat="1" applyFont="1" applyFill="1" applyBorder="1" applyAlignment="1">
      <alignment horizontal="center" wrapText="1"/>
    </xf>
    <xf numFmtId="164" fontId="0" fillId="0" borderId="2" xfId="1" applyNumberFormat="1" applyFont="1" applyBorder="1"/>
    <xf numFmtId="164" fontId="0" fillId="2" borderId="11" xfId="1" applyNumberFormat="1" applyFont="1" applyFill="1" applyBorder="1"/>
    <xf numFmtId="164" fontId="5" fillId="0" borderId="10" xfId="1" applyNumberFormat="1" applyFont="1" applyBorder="1"/>
    <xf numFmtId="164" fontId="0" fillId="2" borderId="14" xfId="1" applyNumberFormat="1" applyFont="1" applyFill="1" applyBorder="1"/>
    <xf numFmtId="4" fontId="5" fillId="0" borderId="0" xfId="0" applyNumberFormat="1" applyFont="1" applyAlignment="1">
      <alignment horizontal="left"/>
    </xf>
    <xf numFmtId="4" fontId="5" fillId="0" borderId="20" xfId="0" quotePrefix="1" applyNumberFormat="1" applyFont="1" applyBorder="1" applyProtection="1">
      <protection locked="0"/>
    </xf>
    <xf numFmtId="0" fontId="0" fillId="0" borderId="1" xfId="0" applyFill="1" applyBorder="1"/>
    <xf numFmtId="0" fontId="0" fillId="0" borderId="2" xfId="0" applyFill="1" applyBorder="1"/>
    <xf numFmtId="0" fontId="6" fillId="0" borderId="9" xfId="0" applyFont="1" applyFill="1" applyBorder="1" applyAlignment="1">
      <alignment horizontal="center" wrapText="1"/>
    </xf>
    <xf numFmtId="0" fontId="6" fillId="0" borderId="2" xfId="0" applyFont="1" applyFill="1" applyBorder="1" applyAlignment="1">
      <alignment horizontal="center" wrapText="1"/>
    </xf>
    <xf numFmtId="0" fontId="0" fillId="0" borderId="17" xfId="0" applyFill="1" applyBorder="1"/>
    <xf numFmtId="9" fontId="0" fillId="0" borderId="17" xfId="15" applyNumberFormat="1" applyFont="1" applyBorder="1"/>
    <xf numFmtId="0" fontId="6" fillId="0" borderId="15" xfId="0" applyFont="1" applyFill="1" applyBorder="1" applyAlignment="1">
      <alignment horizontal="center" wrapText="1"/>
    </xf>
    <xf numFmtId="9" fontId="0" fillId="0" borderId="16" xfId="15" applyNumberFormat="1" applyFont="1" applyBorder="1"/>
    <xf numFmtId="9" fontId="0" fillId="0" borderId="18" xfId="15" applyNumberFormat="1" applyFont="1" applyBorder="1"/>
    <xf numFmtId="0" fontId="5" fillId="0" borderId="17" xfId="0" applyFont="1" applyFill="1" applyBorder="1"/>
    <xf numFmtId="164" fontId="5" fillId="0" borderId="2" xfId="1" applyNumberFormat="1" applyFont="1" applyBorder="1"/>
    <xf numFmtId="164" fontId="0" fillId="2" borderId="0" xfId="1" applyNumberFormat="1" applyFont="1" applyFill="1"/>
    <xf numFmtId="164" fontId="0" fillId="2" borderId="13" xfId="1" applyNumberFormat="1" applyFont="1" applyFill="1" applyBorder="1"/>
    <xf numFmtId="164" fontId="7" fillId="0" borderId="2" xfId="1" applyNumberFormat="1" applyFont="1" applyFill="1" applyBorder="1" applyAlignment="1" applyProtection="1">
      <protection hidden="1"/>
    </xf>
    <xf numFmtId="164" fontId="0" fillId="2" borderId="2" xfId="1" applyNumberFormat="1" applyFont="1" applyFill="1" applyBorder="1"/>
    <xf numFmtId="164" fontId="7" fillId="0" borderId="2" xfId="1" applyNumberFormat="1" applyFont="1" applyBorder="1"/>
    <xf numFmtId="164" fontId="0" fillId="0" borderId="10" xfId="1" applyNumberFormat="1" applyFont="1" applyBorder="1"/>
    <xf numFmtId="164" fontId="0" fillId="2" borderId="10" xfId="1" applyNumberFormat="1" applyFont="1" applyFill="1" applyBorder="1"/>
    <xf numFmtId="164" fontId="0" fillId="0" borderId="10" xfId="1" applyNumberFormat="1" applyFont="1" applyFill="1" applyBorder="1"/>
    <xf numFmtId="164" fontId="0" fillId="0" borderId="11" xfId="1" applyNumberFormat="1" applyFont="1" applyBorder="1"/>
    <xf numFmtId="164" fontId="0" fillId="0" borderId="14" xfId="1" applyNumberFormat="1" applyFont="1" applyBorder="1"/>
    <xf numFmtId="164" fontId="0" fillId="0" borderId="2" xfId="1" applyNumberFormat="1" applyFont="1" applyFill="1" applyBorder="1" applyAlignment="1">
      <alignment horizontal="right"/>
    </xf>
    <xf numFmtId="164" fontId="7" fillId="0" borderId="2" xfId="1" applyNumberFormat="1" applyFont="1" applyBorder="1" applyAlignment="1">
      <alignment vertical="top" wrapText="1"/>
    </xf>
    <xf numFmtId="164" fontId="0" fillId="0" borderId="2" xfId="1" applyNumberFormat="1" applyFont="1" applyFill="1" applyBorder="1"/>
    <xf numFmtId="164" fontId="0" fillId="0" borderId="2" xfId="1" applyNumberFormat="1" applyFont="1" applyBorder="1" applyAlignment="1">
      <alignment horizontal="right"/>
    </xf>
    <xf numFmtId="164" fontId="0" fillId="0" borderId="22" xfId="1" applyNumberFormat="1" applyFont="1" applyFill="1" applyBorder="1"/>
    <xf numFmtId="164" fontId="17" fillId="0" borderId="0" xfId="1" applyNumberFormat="1" applyFont="1" applyFill="1"/>
    <xf numFmtId="164" fontId="0" fillId="2" borderId="0" xfId="1" applyNumberFormat="1" applyFont="1" applyFill="1" applyBorder="1"/>
    <xf numFmtId="164" fontId="17" fillId="0" borderId="2" xfId="1" applyNumberFormat="1" applyFont="1" applyBorder="1"/>
    <xf numFmtId="164" fontId="0" fillId="0" borderId="0" xfId="1" applyNumberFormat="1" applyFont="1" applyBorder="1"/>
    <xf numFmtId="164" fontId="7" fillId="0" borderId="0" xfId="1" applyNumberFormat="1" applyFont="1" applyBorder="1" applyAlignment="1">
      <alignment vertical="top" wrapText="1"/>
    </xf>
    <xf numFmtId="164" fontId="0" fillId="0" borderId="14" xfId="1" applyNumberFormat="1" applyFont="1" applyFill="1" applyBorder="1"/>
    <xf numFmtId="0" fontId="6" fillId="0" borderId="10" xfId="0" applyFont="1" applyFill="1" applyBorder="1" applyAlignment="1" applyProtection="1">
      <alignment horizontal="center" wrapText="1"/>
    </xf>
    <xf numFmtId="164" fontId="0" fillId="5" borderId="17" xfId="1" applyNumberFormat="1" applyFont="1" applyFill="1" applyBorder="1"/>
    <xf numFmtId="0" fontId="5" fillId="0" borderId="6" xfId="0" applyFont="1" applyFill="1" applyBorder="1" applyAlignment="1">
      <alignment horizontal="left" wrapText="1"/>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7" fillId="0" borderId="0" xfId="0" applyFont="1" applyBorder="1" applyAlignment="1">
      <alignment horizontal="left" vertical="top" wrapText="1"/>
    </xf>
  </cellXfs>
  <cellStyles count="35">
    <cellStyle name="Comma" xfId="1" builtinId="3"/>
    <cellStyle name="Comma 2" xfId="2"/>
    <cellStyle name="Comma 2 2" xfId="3"/>
    <cellStyle name="Comma 3" xfId="4"/>
    <cellStyle name="Comma 4" xfId="21"/>
    <cellStyle name="Comma0" xfId="5"/>
    <cellStyle name="Currency" xfId="6" builtinId="4"/>
    <cellStyle name="Currency 2" xfId="7"/>
    <cellStyle name="Currency 2 2" xfId="24"/>
    <cellStyle name="Currency 3" xfId="26"/>
    <cellStyle name="Currency 4" xfId="32"/>
    <cellStyle name="headerStyle" xfId="8"/>
    <cellStyle name="Hyperlink 2" xfId="25"/>
    <cellStyle name="Normal" xfId="0" builtinId="0"/>
    <cellStyle name="Normal 10" xfId="30"/>
    <cellStyle name="Normal 11" xfId="31"/>
    <cellStyle name="Normal 12" xfId="34"/>
    <cellStyle name="Normal 2" xfId="9"/>
    <cellStyle name="Normal 2 2" xfId="10"/>
    <cellStyle name="Normal 2 2 2" xfId="33"/>
    <cellStyle name="Normal 2 3" xfId="23"/>
    <cellStyle name="Normal 3" xfId="11"/>
    <cellStyle name="Normal 4" xfId="12"/>
    <cellStyle name="Normal 5" xfId="13"/>
    <cellStyle name="Normal 5 2" xfId="29"/>
    <cellStyle name="Normal 6" xfId="14"/>
    <cellStyle name="Normal 7" xfId="20"/>
    <cellStyle name="Normal 8" xfId="22"/>
    <cellStyle name="Normal 9" xfId="27"/>
    <cellStyle name="Percent" xfId="15" builtinId="5"/>
    <cellStyle name="Percent 2" xfId="16"/>
    <cellStyle name="Percent 2 2" xfId="17"/>
    <cellStyle name="Percent 3" xfId="18"/>
    <cellStyle name="Percent 4" xfId="19"/>
    <cellStyle name="Percent 5" xfId="28"/>
  </cellStyles>
  <dxfs count="7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abSelected="1" zoomScaleNormal="100" workbookViewId="0">
      <selection activeCell="A22" sqref="A22"/>
    </sheetView>
  </sheetViews>
  <sheetFormatPr defaultRowHeight="12.75" x14ac:dyDescent="0.2"/>
  <cols>
    <col min="1" max="1" width="47.140625" bestFit="1" customWidth="1"/>
    <col min="2" max="2" width="17.5703125" style="3" customWidth="1"/>
    <col min="3" max="5" width="14.85546875" customWidth="1"/>
    <col min="6" max="6" width="17.85546875" bestFit="1" customWidth="1"/>
    <col min="7" max="7" width="15.42578125" customWidth="1"/>
    <col min="8" max="8" width="16.5703125" customWidth="1"/>
    <col min="9" max="9" width="14.85546875" style="57" customWidth="1"/>
  </cols>
  <sheetData>
    <row r="1" spans="1:11" ht="99" customHeight="1" x14ac:dyDescent="0.2">
      <c r="A1" s="70" t="s">
        <v>479</v>
      </c>
      <c r="B1" s="84" t="s">
        <v>559</v>
      </c>
      <c r="C1" s="71" t="s">
        <v>560</v>
      </c>
      <c r="D1" s="71" t="s">
        <v>561</v>
      </c>
      <c r="E1" s="71" t="s">
        <v>562</v>
      </c>
      <c r="F1" s="71" t="s">
        <v>563</v>
      </c>
      <c r="G1" s="71" t="s">
        <v>564</v>
      </c>
      <c r="H1" s="71" t="s">
        <v>565</v>
      </c>
      <c r="I1" s="72" t="s">
        <v>487</v>
      </c>
      <c r="J1" s="138" t="s">
        <v>544</v>
      </c>
      <c r="K1" s="138" t="s">
        <v>550</v>
      </c>
    </row>
    <row r="2" spans="1:11" ht="21.2" customHeight="1" x14ac:dyDescent="0.2">
      <c r="A2" s="70"/>
      <c r="B2" s="85"/>
      <c r="C2" s="71" t="s">
        <v>500</v>
      </c>
      <c r="D2" s="71" t="s">
        <v>501</v>
      </c>
      <c r="E2" s="71" t="s">
        <v>501</v>
      </c>
      <c r="F2" s="71" t="s">
        <v>502</v>
      </c>
      <c r="G2" s="71" t="s">
        <v>502</v>
      </c>
      <c r="H2" s="71" t="s">
        <v>503</v>
      </c>
      <c r="I2" s="79" t="s">
        <v>504</v>
      </c>
      <c r="J2" s="73"/>
      <c r="K2" s="73"/>
    </row>
    <row r="3" spans="1:11" x14ac:dyDescent="0.2">
      <c r="A3" s="73" t="s">
        <v>480</v>
      </c>
      <c r="B3" s="91">
        <f>104556868+71572347</f>
        <v>176129215</v>
      </c>
      <c r="C3" s="91">
        <f>SpEd!D204+SpEd!E204</f>
        <v>194224695</v>
      </c>
      <c r="D3" s="91">
        <f>SpEd!G204+SpEd!H204+SpEd!I204+SpEd!L204+SpEd!N204</f>
        <v>359157732.47000009</v>
      </c>
      <c r="E3" s="91">
        <f>SpEd!P204+SpEd!R204</f>
        <v>0.23</v>
      </c>
      <c r="F3" s="91">
        <f>SpEd!J204+SpEd!K204+SpEd!M204+SpEd!O204</f>
        <v>1010616351.5100006</v>
      </c>
      <c r="G3" s="92">
        <f>SpEd!Q204+SpEd!S204</f>
        <v>0.23</v>
      </c>
      <c r="H3" s="92">
        <f>F3-D3</f>
        <v>651458619.04000044</v>
      </c>
      <c r="I3" s="96">
        <f>H3/$H$11</f>
        <v>0.50356630177247919</v>
      </c>
      <c r="J3" s="139">
        <f>H3/F3</f>
        <v>0.64461515793469126</v>
      </c>
      <c r="K3" s="139">
        <f>1-J3</f>
        <v>0.35538484206530874</v>
      </c>
    </row>
    <row r="4" spans="1:11" x14ac:dyDescent="0.2">
      <c r="A4" s="74" t="s">
        <v>481</v>
      </c>
      <c r="B4" s="94">
        <f>18506613+3101598</f>
        <v>21608211</v>
      </c>
      <c r="C4" s="94">
        <f>ELPA!D204</f>
        <v>21608729.799999993</v>
      </c>
      <c r="D4" s="94">
        <f>ELPA!F204+ELPA!H204+ELPA!J204+ELPA!L204</f>
        <v>53828352.979999997</v>
      </c>
      <c r="E4" s="94"/>
      <c r="F4" s="94">
        <f>+ELPA!G204+ELPA!I204+ELPA!K204+ELPA!M204</f>
        <v>376319561.7700001</v>
      </c>
      <c r="G4" s="95"/>
      <c r="H4" s="95">
        <f>F4-D4</f>
        <v>322491208.79000008</v>
      </c>
      <c r="I4" s="97">
        <f t="shared" ref="I4:I10" si="0">H4/$H$11</f>
        <v>0.24928015474540136</v>
      </c>
      <c r="J4" s="137">
        <f t="shared" ref="J4:J10" si="1">H4/F4</f>
        <v>0.85696105531474087</v>
      </c>
      <c r="K4" s="137">
        <f t="shared" ref="K4:K10" si="2">1-J4</f>
        <v>0.14303894468525913</v>
      </c>
    </row>
    <row r="5" spans="1:11" x14ac:dyDescent="0.2">
      <c r="A5" s="136" t="s">
        <v>486</v>
      </c>
      <c r="B5" s="94">
        <f>22626923+36922227</f>
        <v>59549150</v>
      </c>
      <c r="C5" s="94">
        <f>Transportation!D204</f>
        <v>59697814.179999948</v>
      </c>
      <c r="D5" s="94">
        <f>Transportation!I204</f>
        <v>57985578.679999985</v>
      </c>
      <c r="E5" s="94"/>
      <c r="F5" s="94">
        <f>Transportation!K204</f>
        <v>255425124.41000009</v>
      </c>
      <c r="G5" s="95"/>
      <c r="H5" s="95">
        <f t="shared" ref="H5:H10" si="3">F5-D5</f>
        <v>197439545.73000011</v>
      </c>
      <c r="I5" s="97">
        <f t="shared" si="0"/>
        <v>0.15261737117456065</v>
      </c>
      <c r="J5" s="137">
        <f t="shared" si="1"/>
        <v>0.77298404448685554</v>
      </c>
      <c r="K5" s="137">
        <f t="shared" si="2"/>
        <v>0.22701595551314446</v>
      </c>
    </row>
    <row r="6" spans="1:11" x14ac:dyDescent="0.2">
      <c r="A6" s="74" t="s">
        <v>482</v>
      </c>
      <c r="B6" s="94">
        <f>7028041+5500000</f>
        <v>12528041</v>
      </c>
      <c r="C6" s="94">
        <f>GT!D204</f>
        <v>12090424</v>
      </c>
      <c r="D6" s="94">
        <f>GT!F204+GT!H204</f>
        <v>11684556.6</v>
      </c>
      <c r="E6" s="94"/>
      <c r="F6" s="94">
        <f>GT!G204+GT!I204</f>
        <v>36294953.600000001</v>
      </c>
      <c r="G6" s="95"/>
      <c r="H6" s="95">
        <f t="shared" si="3"/>
        <v>24610397</v>
      </c>
      <c r="I6" s="97">
        <f t="shared" si="0"/>
        <v>1.902341336845767E-2</v>
      </c>
      <c r="J6" s="137">
        <f t="shared" si="1"/>
        <v>0.67806663348372487</v>
      </c>
      <c r="K6" s="137">
        <f t="shared" si="2"/>
        <v>0.32193336651627513</v>
      </c>
    </row>
    <row r="7" spans="1:11" x14ac:dyDescent="0.2">
      <c r="A7" s="141" t="s">
        <v>574</v>
      </c>
      <c r="B7" s="94">
        <f>8882429+17792850</f>
        <v>26675279</v>
      </c>
      <c r="C7" s="94">
        <f>CTA!D204</f>
        <v>27238323.000000007</v>
      </c>
      <c r="D7" s="94">
        <f>+CTA!F204+CTA!H204</f>
        <v>32470187.41000003</v>
      </c>
      <c r="E7" s="94"/>
      <c r="F7" s="94">
        <f>CTA!G204+CTA!I204</f>
        <v>129197370.40999989</v>
      </c>
      <c r="G7" s="95"/>
      <c r="H7" s="95">
        <f t="shared" si="3"/>
        <v>96727182.999999866</v>
      </c>
      <c r="I7" s="97">
        <f t="shared" si="0"/>
        <v>7.4768447911484279E-2</v>
      </c>
      <c r="J7" s="137">
        <f t="shared" si="1"/>
        <v>0.74867764485486132</v>
      </c>
      <c r="K7" s="137">
        <f t="shared" si="2"/>
        <v>0.25132235514513868</v>
      </c>
    </row>
    <row r="8" spans="1:11" x14ac:dyDescent="0.2">
      <c r="A8" s="74" t="s">
        <v>483</v>
      </c>
      <c r="B8" s="94">
        <f>5788807+3704753</f>
        <v>9493560</v>
      </c>
      <c r="C8" s="94">
        <f>'Expelled At-Risk'!D203</f>
        <v>6736683</v>
      </c>
      <c r="D8" s="94">
        <f>'Expelled At-Risk'!F203</f>
        <v>5610076</v>
      </c>
      <c r="E8" s="94"/>
      <c r="F8" s="94">
        <f>'Expelled At-Risk'!G203</f>
        <v>6306369.3500000015</v>
      </c>
      <c r="G8" s="95"/>
      <c r="H8" s="95">
        <f t="shared" si="3"/>
        <v>696293.35000000149</v>
      </c>
      <c r="I8" s="97">
        <f t="shared" si="0"/>
        <v>5.3822277725784769E-4</v>
      </c>
      <c r="J8" s="137">
        <f t="shared" si="1"/>
        <v>0.1104111274421314</v>
      </c>
      <c r="K8" s="137">
        <f t="shared" si="2"/>
        <v>0.88958887255786856</v>
      </c>
    </row>
    <row r="9" spans="1:11" x14ac:dyDescent="0.2">
      <c r="A9" s="74" t="s">
        <v>485</v>
      </c>
      <c r="B9" s="94">
        <f>787645+288905</f>
        <v>1076550</v>
      </c>
      <c r="C9" s="94">
        <f>'Small Attendance'!D203</f>
        <v>1076549.98</v>
      </c>
      <c r="D9" s="94">
        <f>'Small Attendance'!F203</f>
        <v>1076549.98</v>
      </c>
      <c r="E9" s="94"/>
      <c r="F9" s="165">
        <v>1314210.8999999999</v>
      </c>
      <c r="G9" s="95"/>
      <c r="H9" s="95">
        <f t="shared" si="3"/>
        <v>237660.91999999993</v>
      </c>
      <c r="I9" s="97">
        <f t="shared" si="0"/>
        <v>1.8370780132835515E-4</v>
      </c>
      <c r="J9" s="137">
        <f t="shared" si="1"/>
        <v>0.18083925494758865</v>
      </c>
      <c r="K9" s="137">
        <f t="shared" si="2"/>
        <v>0.81916074505241132</v>
      </c>
    </row>
    <row r="10" spans="1:11" x14ac:dyDescent="0.2">
      <c r="A10" s="74" t="s">
        <v>484</v>
      </c>
      <c r="B10" s="94">
        <f>300000+831396</f>
        <v>1131396</v>
      </c>
      <c r="C10" s="94">
        <f>'Comp Health'!D203</f>
        <v>823775</v>
      </c>
      <c r="D10" s="94">
        <f>'Comp Health'!F203</f>
        <v>694529</v>
      </c>
      <c r="E10" s="94"/>
      <c r="F10" s="94">
        <f>'Comp Health'!G203</f>
        <v>723482.3600000001</v>
      </c>
      <c r="G10" s="95"/>
      <c r="H10" s="95">
        <f t="shared" si="3"/>
        <v>28953.360000000102</v>
      </c>
      <c r="I10" s="97">
        <f t="shared" si="0"/>
        <v>2.2380449030780345E-5</v>
      </c>
      <c r="J10" s="140">
        <f t="shared" si="1"/>
        <v>4.0019441524462462E-2</v>
      </c>
      <c r="K10" s="140">
        <f t="shared" si="2"/>
        <v>0.95998055847553754</v>
      </c>
    </row>
    <row r="11" spans="1:11" x14ac:dyDescent="0.2">
      <c r="A11" s="88" t="s">
        <v>488</v>
      </c>
      <c r="B11" s="93">
        <f>SUM(B3:B10)</f>
        <v>308191402</v>
      </c>
      <c r="C11" s="93">
        <f t="shared" ref="C11:I11" si="4">SUM(C3:C10)</f>
        <v>323496993.95999992</v>
      </c>
      <c r="D11" s="93">
        <f t="shared" si="4"/>
        <v>522507563.12000018</v>
      </c>
      <c r="E11" s="93">
        <f t="shared" si="4"/>
        <v>0.23</v>
      </c>
      <c r="F11" s="93">
        <f t="shared" si="4"/>
        <v>1816197424.3100004</v>
      </c>
      <c r="G11" s="93">
        <f t="shared" si="4"/>
        <v>0.23</v>
      </c>
      <c r="H11" s="93">
        <f t="shared" si="4"/>
        <v>1293689861.1900003</v>
      </c>
      <c r="I11" s="96">
        <f t="shared" si="4"/>
        <v>1.0000000000000002</v>
      </c>
      <c r="J11" s="74"/>
      <c r="K11" s="74"/>
    </row>
    <row r="12" spans="1:11" x14ac:dyDescent="0.2">
      <c r="A12" s="77"/>
      <c r="B12" s="89"/>
      <c r="C12" s="90"/>
      <c r="D12" s="90"/>
      <c r="E12" s="90"/>
      <c r="F12" s="90"/>
      <c r="G12" s="90"/>
      <c r="H12" s="90"/>
      <c r="I12" s="76"/>
      <c r="J12" s="77"/>
      <c r="K12" s="77"/>
    </row>
    <row r="13" spans="1:11" ht="25.5" hidden="1" x14ac:dyDescent="0.2">
      <c r="A13" s="75" t="s">
        <v>489</v>
      </c>
      <c r="B13" s="86"/>
      <c r="C13" s="78">
        <f>SUM(C3:C7)</f>
        <v>314859985.9799999</v>
      </c>
      <c r="D13" s="78"/>
      <c r="E13" s="78"/>
      <c r="F13" s="78">
        <f>SUM(F4:F8)</f>
        <v>803543379.54000008</v>
      </c>
      <c r="G13" s="78"/>
      <c r="H13" s="78">
        <f>SUM(H4:H8)</f>
        <v>641964627.87000012</v>
      </c>
      <c r="I13" s="76"/>
    </row>
    <row r="15" spans="1:11" x14ac:dyDescent="0.2">
      <c r="I15" s="87"/>
    </row>
    <row r="16" spans="1:11" ht="36" customHeight="1" x14ac:dyDescent="0.2">
      <c r="A16" s="166" t="s">
        <v>566</v>
      </c>
      <c r="B16" s="167"/>
      <c r="C16" s="167"/>
      <c r="D16" s="167"/>
      <c r="E16" s="167"/>
      <c r="F16" s="167"/>
      <c r="G16" s="167"/>
      <c r="H16" s="167"/>
      <c r="I16" s="167"/>
    </row>
    <row r="17" spans="1:9" ht="28.5" customHeight="1" x14ac:dyDescent="0.2">
      <c r="A17" s="166" t="s">
        <v>567</v>
      </c>
      <c r="B17" s="167"/>
      <c r="C17" s="167"/>
      <c r="D17" s="167"/>
      <c r="E17" s="167"/>
      <c r="F17" s="167"/>
      <c r="G17" s="167"/>
      <c r="H17" s="167"/>
      <c r="I17" s="167"/>
    </row>
    <row r="18" spans="1:9" ht="31.7" customHeight="1" x14ac:dyDescent="0.2">
      <c r="A18" s="168" t="s">
        <v>531</v>
      </c>
      <c r="B18" s="167"/>
      <c r="C18" s="167"/>
      <c r="D18" s="167"/>
      <c r="E18" s="167"/>
      <c r="F18" s="167"/>
      <c r="G18" s="167"/>
      <c r="H18" s="167"/>
      <c r="I18" s="167"/>
    </row>
    <row r="19" spans="1:9" ht="28.5" customHeight="1" x14ac:dyDescent="0.2">
      <c r="A19" s="168" t="s">
        <v>506</v>
      </c>
      <c r="B19" s="167"/>
      <c r="C19" s="167"/>
      <c r="D19" s="167"/>
      <c r="E19" s="167"/>
      <c r="F19" s="167"/>
      <c r="G19" s="167"/>
      <c r="H19" s="167"/>
      <c r="I19" s="167"/>
    </row>
    <row r="20" spans="1:9" ht="17.45" customHeight="1" x14ac:dyDescent="0.2">
      <c r="A20" s="169" t="s">
        <v>507</v>
      </c>
      <c r="B20" s="169"/>
      <c r="C20" s="170"/>
      <c r="D20" s="170"/>
      <c r="E20" s="170"/>
      <c r="F20" s="170"/>
      <c r="G20" s="170"/>
      <c r="H20" s="170"/>
      <c r="I20" s="170"/>
    </row>
    <row r="52" spans="11:11" x14ac:dyDescent="0.2">
      <c r="K52" t="s">
        <v>505</v>
      </c>
    </row>
  </sheetData>
  <mergeCells count="5">
    <mergeCell ref="A17:I17"/>
    <mergeCell ref="A16:I16"/>
    <mergeCell ref="A18:I18"/>
    <mergeCell ref="A19:I19"/>
    <mergeCell ref="A20:I20"/>
  </mergeCells>
  <phoneticPr fontId="9" type="noConversion"/>
  <pageMargins left="0.75" right="0.75" top="1" bottom="1" header="0.5" footer="0.5"/>
  <pageSetup scale="71" orientation="landscape" r:id="rId1"/>
  <headerFooter alignWithMargins="0">
    <oddFooter>&amp;LCDE, Public School Finance&amp;C&amp;P&amp;R&amp;D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3"/>
  <sheetViews>
    <sheetView zoomScale="73" zoomScaleNormal="73" workbookViewId="0">
      <pane xSplit="3" ySplit="3" topLeftCell="D172" activePane="bottomRight" state="frozen"/>
      <selection activeCell="B1" sqref="B1"/>
      <selection pane="topRight" activeCell="B1" sqref="B1"/>
      <selection pane="bottomLeft" activeCell="B1" sqref="B1"/>
      <selection pane="bottomRight" activeCell="R22" sqref="R22"/>
    </sheetView>
  </sheetViews>
  <sheetFormatPr defaultRowHeight="12.75" x14ac:dyDescent="0.2"/>
  <cols>
    <col min="1" max="1" width="11.7109375" style="1" customWidth="1"/>
    <col min="2" max="2" width="14.42578125" style="1" bestFit="1" customWidth="1"/>
    <col min="3" max="3" width="45.42578125" style="1" bestFit="1" customWidth="1"/>
    <col min="4" max="4" width="17.140625" customWidth="1"/>
    <col min="5" max="5" width="14.5703125" customWidth="1"/>
    <col min="6" max="6" width="2.42578125" customWidth="1"/>
    <col min="7" max="7" width="20.140625" bestFit="1" customWidth="1"/>
    <col min="8" max="9" width="14.5703125" customWidth="1"/>
    <col min="10" max="10" width="18.7109375" style="3" customWidth="1"/>
    <col min="11" max="11" width="21.140625" style="3" customWidth="1"/>
    <col min="12" max="12" width="15.42578125" style="3" customWidth="1"/>
    <col min="13" max="13" width="15.140625" style="3" customWidth="1"/>
    <col min="14" max="14" width="14.5703125" customWidth="1"/>
    <col min="15" max="15" width="14.85546875" customWidth="1"/>
    <col min="16" max="16" width="15.42578125" style="3" customWidth="1"/>
    <col min="17" max="17" width="15.140625" style="3" customWidth="1"/>
    <col min="18" max="18" width="14.5703125" customWidth="1"/>
    <col min="19" max="19" width="14.85546875" customWidth="1"/>
    <col min="20" max="20" width="13.140625" customWidth="1"/>
    <col min="21" max="21" width="10.5703125" style="3" customWidth="1"/>
    <col min="22" max="22" width="12.140625" customWidth="1"/>
    <col min="24" max="26" width="14.85546875" customWidth="1"/>
    <col min="27" max="27" width="24.7109375" bestFit="1" customWidth="1"/>
  </cols>
  <sheetData>
    <row r="1" spans="1:26" x14ac:dyDescent="0.2">
      <c r="A1" s="8"/>
      <c r="B1" s="9"/>
      <c r="C1" s="10"/>
      <c r="D1" s="5" t="s">
        <v>568</v>
      </c>
      <c r="E1" s="5" t="str">
        <f>D1</f>
        <v>FY18-19</v>
      </c>
      <c r="F1" s="30"/>
      <c r="G1" s="5" t="s">
        <v>551</v>
      </c>
      <c r="H1" s="5" t="str">
        <f>G1</f>
        <v>FY17-18</v>
      </c>
      <c r="I1" s="5" t="str">
        <f>G1</f>
        <v>FY17-18</v>
      </c>
      <c r="J1" s="5" t="str">
        <f>G1</f>
        <v>FY17-18</v>
      </c>
      <c r="K1" s="5" t="str">
        <f>G1</f>
        <v>FY17-18</v>
      </c>
      <c r="L1" s="5" t="str">
        <f>G1</f>
        <v>FY17-18</v>
      </c>
      <c r="M1" s="5" t="str">
        <f>G1</f>
        <v>FY17-18</v>
      </c>
      <c r="N1" s="5" t="str">
        <f>G1</f>
        <v>FY17-18</v>
      </c>
      <c r="O1" s="5" t="str">
        <f>G1</f>
        <v>FY17-18</v>
      </c>
      <c r="P1" s="5" t="str">
        <f>G1</f>
        <v>FY17-18</v>
      </c>
      <c r="Q1" s="5" t="str">
        <f>G1</f>
        <v>FY17-18</v>
      </c>
      <c r="R1" s="5" t="str">
        <f>G1</f>
        <v>FY17-18</v>
      </c>
      <c r="S1" s="5" t="str">
        <f>G1</f>
        <v>FY17-18</v>
      </c>
      <c r="T1" s="109"/>
      <c r="U1" s="111"/>
      <c r="X1" s="5"/>
      <c r="Y1" s="5"/>
      <c r="Z1" s="5"/>
    </row>
    <row r="2" spans="1:26" ht="13.5" thickBot="1" x14ac:dyDescent="0.25">
      <c r="A2" s="11"/>
      <c r="B2" s="12"/>
      <c r="C2" s="20"/>
      <c r="D2" s="6" t="s">
        <v>400</v>
      </c>
      <c r="E2" s="13" t="s">
        <v>400</v>
      </c>
      <c r="F2" s="31"/>
      <c r="G2" s="6" t="s">
        <v>400</v>
      </c>
      <c r="H2" s="13" t="s">
        <v>400</v>
      </c>
      <c r="I2" s="60" t="s">
        <v>494</v>
      </c>
      <c r="J2" s="13" t="s">
        <v>400</v>
      </c>
      <c r="K2" s="13" t="s">
        <v>494</v>
      </c>
      <c r="L2" s="60" t="s">
        <v>467</v>
      </c>
      <c r="M2" s="13" t="s">
        <v>467</v>
      </c>
      <c r="N2" s="13" t="s">
        <v>468</v>
      </c>
      <c r="O2" s="13" t="s">
        <v>468</v>
      </c>
      <c r="P2" s="60" t="s">
        <v>509</v>
      </c>
      <c r="Q2" s="13" t="s">
        <v>509</v>
      </c>
      <c r="R2" s="13" t="s">
        <v>510</v>
      </c>
      <c r="S2" s="13" t="s">
        <v>510</v>
      </c>
      <c r="T2" s="36"/>
      <c r="U2" s="112"/>
      <c r="X2" s="120" t="s">
        <v>535</v>
      </c>
      <c r="Y2" s="13"/>
      <c r="Z2" s="13"/>
    </row>
    <row r="3" spans="1:26" s="4" customFormat="1" ht="127.5" customHeight="1" thickBot="1" x14ac:dyDescent="0.25">
      <c r="A3" s="52" t="s">
        <v>0</v>
      </c>
      <c r="B3" s="53" t="s">
        <v>1</v>
      </c>
      <c r="C3" s="53" t="s">
        <v>2</v>
      </c>
      <c r="D3" s="54" t="s">
        <v>541</v>
      </c>
      <c r="E3" s="54" t="s">
        <v>540</v>
      </c>
      <c r="F3" s="51"/>
      <c r="G3" s="54" t="s">
        <v>512</v>
      </c>
      <c r="H3" s="54" t="s">
        <v>513</v>
      </c>
      <c r="I3" s="61" t="s">
        <v>529</v>
      </c>
      <c r="J3" s="54" t="s">
        <v>514</v>
      </c>
      <c r="K3" s="54" t="s">
        <v>515</v>
      </c>
      <c r="L3" s="63" t="s">
        <v>516</v>
      </c>
      <c r="M3" s="55" t="s">
        <v>517</v>
      </c>
      <c r="N3" s="55" t="s">
        <v>518</v>
      </c>
      <c r="O3" s="55" t="s">
        <v>519</v>
      </c>
      <c r="P3" s="63" t="s">
        <v>520</v>
      </c>
      <c r="Q3" s="55" t="s">
        <v>521</v>
      </c>
      <c r="R3" s="55" t="s">
        <v>522</v>
      </c>
      <c r="S3" s="55" t="s">
        <v>523</v>
      </c>
      <c r="T3" s="164" t="s">
        <v>573</v>
      </c>
      <c r="U3" s="135" t="s">
        <v>528</v>
      </c>
      <c r="X3" s="55" t="s">
        <v>532</v>
      </c>
      <c r="Y3" s="55" t="s">
        <v>533</v>
      </c>
      <c r="Z3" s="55" t="s">
        <v>534</v>
      </c>
    </row>
    <row r="4" spans="1:26" x14ac:dyDescent="0.2">
      <c r="A4" s="22" t="s">
        <v>3</v>
      </c>
      <c r="B4" s="14" t="s">
        <v>4</v>
      </c>
      <c r="C4" s="23" t="s">
        <v>5</v>
      </c>
      <c r="D4" s="126">
        <v>1649159</v>
      </c>
      <c r="E4" s="126">
        <v>26441</v>
      </c>
      <c r="F4" s="159"/>
      <c r="G4" s="126">
        <v>1688024</v>
      </c>
      <c r="H4" s="160">
        <v>28763</v>
      </c>
      <c r="I4" s="161">
        <v>362770.86</v>
      </c>
      <c r="J4" s="126">
        <v>5528571.1100000013</v>
      </c>
      <c r="K4" s="126">
        <v>0</v>
      </c>
      <c r="L4" s="162">
        <v>1412951</v>
      </c>
      <c r="M4" s="126">
        <v>1412951</v>
      </c>
      <c r="N4" s="162">
        <v>36910</v>
      </c>
      <c r="O4" s="126">
        <v>36910</v>
      </c>
      <c r="P4" s="162">
        <v>0</v>
      </c>
      <c r="Q4" s="126">
        <v>0</v>
      </c>
      <c r="R4" s="162">
        <v>0</v>
      </c>
      <c r="S4" s="126">
        <v>0</v>
      </c>
      <c r="T4" s="156">
        <v>998</v>
      </c>
      <c r="U4" s="156">
        <v>6992.4169438877771</v>
      </c>
      <c r="X4" s="7">
        <f>G4+H4</f>
        <v>1716787</v>
      </c>
      <c r="Y4" s="7">
        <f>L4+N4+P4+R4</f>
        <v>1449861</v>
      </c>
      <c r="Z4" s="7">
        <f>J4+K4+M4+O4+Q4+S4</f>
        <v>6978432.1100000013</v>
      </c>
    </row>
    <row r="5" spans="1:26" x14ac:dyDescent="0.2">
      <c r="A5" s="22" t="s">
        <v>6</v>
      </c>
      <c r="B5" s="14" t="s">
        <v>4</v>
      </c>
      <c r="C5" s="23" t="s">
        <v>7</v>
      </c>
      <c r="D5" s="126">
        <v>7347272</v>
      </c>
      <c r="E5" s="160">
        <v>149391</v>
      </c>
      <c r="F5" s="127"/>
      <c r="G5" s="126">
        <v>7148115</v>
      </c>
      <c r="H5" s="160">
        <v>154726</v>
      </c>
      <c r="I5" s="151">
        <v>1564915.59</v>
      </c>
      <c r="J5" s="126">
        <v>27425431.699999999</v>
      </c>
      <c r="K5" s="126">
        <v>3511636.25</v>
      </c>
      <c r="L5" s="162">
        <v>5845873.7699999996</v>
      </c>
      <c r="M5" s="126">
        <v>5845873.7700000005</v>
      </c>
      <c r="N5" s="161">
        <v>118350.05</v>
      </c>
      <c r="O5" s="126">
        <v>118350.04999999999</v>
      </c>
      <c r="P5" s="162">
        <v>0</v>
      </c>
      <c r="Q5" s="126">
        <v>0</v>
      </c>
      <c r="R5" s="161">
        <v>0</v>
      </c>
      <c r="S5" s="126">
        <v>0</v>
      </c>
      <c r="T5" s="156">
        <v>4298</v>
      </c>
      <c r="U5" s="156">
        <v>8585.6891042345269</v>
      </c>
      <c r="X5" s="7">
        <f t="shared" ref="X5:X68" si="0">G5+H5</f>
        <v>7302841</v>
      </c>
      <c r="Y5" s="7">
        <f t="shared" ref="Y5:Y68" si="1">L5+N5+P5+R5</f>
        <v>5964223.8199999994</v>
      </c>
      <c r="Z5" s="7">
        <f t="shared" ref="Z5:Z68" si="2">J5+K5+M5+O5+Q5+S5</f>
        <v>36901291.769999996</v>
      </c>
    </row>
    <row r="6" spans="1:26" x14ac:dyDescent="0.2">
      <c r="A6" s="22" t="s">
        <v>8</v>
      </c>
      <c r="B6" s="14" t="s">
        <v>4</v>
      </c>
      <c r="C6" s="23" t="s">
        <v>9</v>
      </c>
      <c r="D6" s="126">
        <v>1323797</v>
      </c>
      <c r="E6" s="160">
        <v>23797</v>
      </c>
      <c r="F6" s="127"/>
      <c r="G6" s="126">
        <v>1343336</v>
      </c>
      <c r="H6" s="160">
        <v>30747</v>
      </c>
      <c r="I6" s="151">
        <v>337549.52</v>
      </c>
      <c r="J6" s="126">
        <v>7684179.8699999964</v>
      </c>
      <c r="K6" s="126">
        <v>0</v>
      </c>
      <c r="L6" s="162">
        <v>1513030.15</v>
      </c>
      <c r="M6" s="126">
        <v>1513030.15</v>
      </c>
      <c r="N6" s="161">
        <v>50841.02</v>
      </c>
      <c r="O6" s="126">
        <v>50841.02</v>
      </c>
      <c r="P6" s="162">
        <v>0</v>
      </c>
      <c r="Q6" s="126">
        <v>0</v>
      </c>
      <c r="R6" s="161">
        <v>0</v>
      </c>
      <c r="S6" s="126">
        <v>0</v>
      </c>
      <c r="T6" s="156">
        <v>798</v>
      </c>
      <c r="U6" s="156">
        <v>11589.036390977439</v>
      </c>
      <c r="X6" s="7">
        <f t="shared" si="0"/>
        <v>1374083</v>
      </c>
      <c r="Y6" s="7">
        <f t="shared" si="1"/>
        <v>1563871.17</v>
      </c>
      <c r="Z6" s="7">
        <f t="shared" si="2"/>
        <v>9248051.0399999954</v>
      </c>
    </row>
    <row r="7" spans="1:26" x14ac:dyDescent="0.2">
      <c r="A7" s="22" t="s">
        <v>10</v>
      </c>
      <c r="B7" s="14" t="s">
        <v>4</v>
      </c>
      <c r="C7" s="23" t="s">
        <v>11</v>
      </c>
      <c r="D7" s="126">
        <v>3236831</v>
      </c>
      <c r="E7" s="160">
        <v>48255</v>
      </c>
      <c r="F7" s="127"/>
      <c r="G7" s="126">
        <v>3070865</v>
      </c>
      <c r="H7" s="160">
        <v>38020</v>
      </c>
      <c r="I7" s="151">
        <v>836858.56500000006</v>
      </c>
      <c r="J7" s="126">
        <v>13398607.160000004</v>
      </c>
      <c r="K7" s="126">
        <v>1701509.4099999997</v>
      </c>
      <c r="L7" s="162">
        <v>2480311.56</v>
      </c>
      <c r="M7" s="126">
        <v>2480311.5599999991</v>
      </c>
      <c r="N7" s="161">
        <v>38760.58</v>
      </c>
      <c r="O7" s="126">
        <v>38760.65</v>
      </c>
      <c r="P7" s="162">
        <v>0</v>
      </c>
      <c r="Q7" s="126">
        <v>0</v>
      </c>
      <c r="R7" s="161">
        <v>0</v>
      </c>
      <c r="S7" s="126">
        <v>0</v>
      </c>
      <c r="T7" s="156">
        <v>1980</v>
      </c>
      <c r="U7" s="156">
        <v>8898.5801919191927</v>
      </c>
      <c r="X7" s="7">
        <f t="shared" si="0"/>
        <v>3108885</v>
      </c>
      <c r="Y7" s="7">
        <f t="shared" si="1"/>
        <v>2519072.14</v>
      </c>
      <c r="Z7" s="7">
        <f t="shared" si="2"/>
        <v>17619188.780000001</v>
      </c>
    </row>
    <row r="8" spans="1:26" x14ac:dyDescent="0.2">
      <c r="A8" s="22" t="s">
        <v>12</v>
      </c>
      <c r="B8" s="14" t="s">
        <v>4</v>
      </c>
      <c r="C8" s="23" t="s">
        <v>13</v>
      </c>
      <c r="D8" s="126">
        <v>0</v>
      </c>
      <c r="E8" s="160">
        <v>0</v>
      </c>
      <c r="F8" s="127"/>
      <c r="G8" s="126">
        <v>0</v>
      </c>
      <c r="H8" s="160">
        <v>0</v>
      </c>
      <c r="I8" s="151">
        <v>82982.69</v>
      </c>
      <c r="J8" s="126">
        <v>965278.53999999992</v>
      </c>
      <c r="K8" s="126">
        <v>0</v>
      </c>
      <c r="L8" s="162">
        <v>0</v>
      </c>
      <c r="M8" s="126">
        <v>0</v>
      </c>
      <c r="N8" s="161">
        <v>0</v>
      </c>
      <c r="O8" s="126">
        <v>0</v>
      </c>
      <c r="P8" s="162">
        <v>0</v>
      </c>
      <c r="Q8" s="126">
        <v>0</v>
      </c>
      <c r="R8" s="161">
        <v>0</v>
      </c>
      <c r="S8" s="126">
        <v>0</v>
      </c>
      <c r="T8" s="156">
        <v>169</v>
      </c>
      <c r="U8" s="156">
        <v>5711.707337278106</v>
      </c>
      <c r="X8" s="7">
        <f t="shared" si="0"/>
        <v>0</v>
      </c>
      <c r="Y8" s="7">
        <f t="shared" si="1"/>
        <v>0</v>
      </c>
      <c r="Z8" s="7">
        <f t="shared" si="2"/>
        <v>965278.53999999992</v>
      </c>
    </row>
    <row r="9" spans="1:26" x14ac:dyDescent="0.2">
      <c r="A9" s="22" t="s">
        <v>14</v>
      </c>
      <c r="B9" s="14" t="s">
        <v>4</v>
      </c>
      <c r="C9" s="23" t="s">
        <v>15</v>
      </c>
      <c r="D9" s="126">
        <v>0</v>
      </c>
      <c r="E9" s="160">
        <v>0</v>
      </c>
      <c r="F9" s="127"/>
      <c r="G9" s="126">
        <v>0</v>
      </c>
      <c r="H9" s="160">
        <v>0</v>
      </c>
      <c r="I9" s="151">
        <v>91471.695000000007</v>
      </c>
      <c r="J9" s="126">
        <v>413862.38000000006</v>
      </c>
      <c r="K9" s="126">
        <v>0</v>
      </c>
      <c r="L9" s="162">
        <v>0</v>
      </c>
      <c r="M9" s="126">
        <v>0</v>
      </c>
      <c r="N9" s="161">
        <v>0</v>
      </c>
      <c r="O9" s="126">
        <v>0</v>
      </c>
      <c r="P9" s="162">
        <v>0</v>
      </c>
      <c r="Q9" s="126">
        <v>0</v>
      </c>
      <c r="R9" s="161">
        <v>0</v>
      </c>
      <c r="S9" s="126">
        <v>0</v>
      </c>
      <c r="T9" s="156">
        <v>174</v>
      </c>
      <c r="U9" s="156">
        <v>2378.5194252873566</v>
      </c>
      <c r="X9" s="7">
        <f t="shared" si="0"/>
        <v>0</v>
      </c>
      <c r="Y9" s="7">
        <f t="shared" si="1"/>
        <v>0</v>
      </c>
      <c r="Z9" s="7">
        <f t="shared" si="2"/>
        <v>413862.38000000006</v>
      </c>
    </row>
    <row r="10" spans="1:26" x14ac:dyDescent="0.2">
      <c r="A10" s="22" t="s">
        <v>16</v>
      </c>
      <c r="B10" s="14" t="s">
        <v>4</v>
      </c>
      <c r="C10" s="23" t="s">
        <v>17</v>
      </c>
      <c r="D10" s="126">
        <v>1971473</v>
      </c>
      <c r="E10" s="160">
        <v>55195</v>
      </c>
      <c r="F10" s="127"/>
      <c r="G10" s="126">
        <v>1962932</v>
      </c>
      <c r="H10" s="160">
        <v>46616</v>
      </c>
      <c r="I10" s="151">
        <v>493559.58</v>
      </c>
      <c r="J10" s="126">
        <v>10780923.4</v>
      </c>
      <c r="K10" s="126">
        <v>0</v>
      </c>
      <c r="L10" s="162">
        <v>2050949</v>
      </c>
      <c r="M10" s="126">
        <v>2050953.33</v>
      </c>
      <c r="N10" s="161">
        <v>48031</v>
      </c>
      <c r="O10" s="126">
        <v>48030.64</v>
      </c>
      <c r="P10" s="162">
        <v>0</v>
      </c>
      <c r="Q10" s="126">
        <v>0</v>
      </c>
      <c r="R10" s="161">
        <v>0</v>
      </c>
      <c r="S10" s="126">
        <v>0</v>
      </c>
      <c r="T10" s="156">
        <v>1194</v>
      </c>
      <c r="U10" s="156">
        <v>10787.192102177556</v>
      </c>
      <c r="X10" s="7">
        <f t="shared" si="0"/>
        <v>2009548</v>
      </c>
      <c r="Y10" s="7">
        <f t="shared" si="1"/>
        <v>2098980</v>
      </c>
      <c r="Z10" s="7">
        <f t="shared" si="2"/>
        <v>12879907.370000001</v>
      </c>
    </row>
    <row r="11" spans="1:26" x14ac:dyDescent="0.2">
      <c r="A11" s="22" t="s">
        <v>18</v>
      </c>
      <c r="B11" s="14" t="s">
        <v>19</v>
      </c>
      <c r="C11" s="23" t="s">
        <v>20</v>
      </c>
      <c r="D11" s="126">
        <v>0</v>
      </c>
      <c r="E11" s="160">
        <v>0</v>
      </c>
      <c r="F11" s="127"/>
      <c r="G11" s="126">
        <v>0</v>
      </c>
      <c r="H11" s="160">
        <v>0</v>
      </c>
      <c r="I11" s="151">
        <v>72093.959999999992</v>
      </c>
      <c r="J11" s="126">
        <v>885965.75000000012</v>
      </c>
      <c r="K11" s="126">
        <v>0</v>
      </c>
      <c r="L11" s="162">
        <v>0</v>
      </c>
      <c r="M11" s="126">
        <v>0</v>
      </c>
      <c r="N11" s="161">
        <v>0</v>
      </c>
      <c r="O11" s="126">
        <v>0</v>
      </c>
      <c r="P11" s="162">
        <v>0</v>
      </c>
      <c r="Q11" s="126">
        <v>0</v>
      </c>
      <c r="R11" s="161">
        <v>0</v>
      </c>
      <c r="S11" s="126">
        <v>0</v>
      </c>
      <c r="T11" s="156">
        <v>303</v>
      </c>
      <c r="U11" s="156">
        <v>2923.9793729372941</v>
      </c>
      <c r="X11" s="7">
        <f t="shared" si="0"/>
        <v>0</v>
      </c>
      <c r="Y11" s="7">
        <f t="shared" si="1"/>
        <v>0</v>
      </c>
      <c r="Z11" s="7">
        <f t="shared" si="2"/>
        <v>885965.75000000012</v>
      </c>
    </row>
    <row r="12" spans="1:26" x14ac:dyDescent="0.2">
      <c r="A12" s="22" t="s">
        <v>21</v>
      </c>
      <c r="B12" s="14" t="s">
        <v>19</v>
      </c>
      <c r="C12" s="23" t="s">
        <v>22</v>
      </c>
      <c r="D12" s="126">
        <v>0</v>
      </c>
      <c r="E12" s="160">
        <v>0</v>
      </c>
      <c r="F12" s="127"/>
      <c r="G12" s="126">
        <v>0</v>
      </c>
      <c r="H12" s="160">
        <v>0</v>
      </c>
      <c r="I12" s="151">
        <v>0</v>
      </c>
      <c r="J12" s="126">
        <v>97986.89</v>
      </c>
      <c r="K12" s="126">
        <v>0</v>
      </c>
      <c r="L12" s="162">
        <v>0</v>
      </c>
      <c r="M12" s="126">
        <v>0</v>
      </c>
      <c r="N12" s="161">
        <v>0</v>
      </c>
      <c r="O12" s="126">
        <v>0</v>
      </c>
      <c r="P12" s="162">
        <v>0</v>
      </c>
      <c r="Q12" s="126">
        <v>0</v>
      </c>
      <c r="R12" s="161">
        <v>0</v>
      </c>
      <c r="S12" s="126">
        <v>0</v>
      </c>
      <c r="T12" s="156">
        <v>19</v>
      </c>
      <c r="U12" s="156">
        <v>5157.2047368421054</v>
      </c>
      <c r="X12" s="7">
        <f t="shared" si="0"/>
        <v>0</v>
      </c>
      <c r="Y12" s="7">
        <f t="shared" si="1"/>
        <v>0</v>
      </c>
      <c r="Z12" s="7">
        <f t="shared" si="2"/>
        <v>97986.89</v>
      </c>
    </row>
    <row r="13" spans="1:26" x14ac:dyDescent="0.2">
      <c r="A13" s="22" t="s">
        <v>23</v>
      </c>
      <c r="B13" s="14" t="s">
        <v>24</v>
      </c>
      <c r="C13" s="23" t="s">
        <v>25</v>
      </c>
      <c r="D13" s="126">
        <v>955769</v>
      </c>
      <c r="E13" s="160">
        <v>12890</v>
      </c>
      <c r="F13" s="127"/>
      <c r="G13" s="126">
        <v>811867</v>
      </c>
      <c r="H13" s="160">
        <v>17192</v>
      </c>
      <c r="I13" s="151">
        <v>208582.08000000002</v>
      </c>
      <c r="J13" s="126">
        <v>4038631.8799999994</v>
      </c>
      <c r="K13" s="126">
        <v>431035.11999999994</v>
      </c>
      <c r="L13" s="162">
        <v>661154</v>
      </c>
      <c r="M13" s="126">
        <v>661154.00000000012</v>
      </c>
      <c r="N13" s="161">
        <v>35724</v>
      </c>
      <c r="O13" s="126">
        <v>35724</v>
      </c>
      <c r="P13" s="162">
        <v>0</v>
      </c>
      <c r="Q13" s="126">
        <v>0</v>
      </c>
      <c r="R13" s="161">
        <v>0</v>
      </c>
      <c r="S13" s="126">
        <v>0</v>
      </c>
      <c r="T13" s="156">
        <v>422</v>
      </c>
      <c r="U13" s="156">
        <v>12242.997630331751</v>
      </c>
      <c r="X13" s="7">
        <f t="shared" si="0"/>
        <v>829059</v>
      </c>
      <c r="Y13" s="7">
        <f t="shared" si="1"/>
        <v>696878</v>
      </c>
      <c r="Z13" s="7">
        <f t="shared" si="2"/>
        <v>5166544.9999999991</v>
      </c>
    </row>
    <row r="14" spans="1:26" x14ac:dyDescent="0.2">
      <c r="A14" s="22" t="s">
        <v>26</v>
      </c>
      <c r="B14" s="14" t="s">
        <v>24</v>
      </c>
      <c r="C14" s="23" t="s">
        <v>27</v>
      </c>
      <c r="D14" s="126">
        <v>348671</v>
      </c>
      <c r="E14" s="160">
        <v>3305</v>
      </c>
      <c r="F14" s="127"/>
      <c r="G14" s="126">
        <v>354782</v>
      </c>
      <c r="H14" s="160">
        <v>2975</v>
      </c>
      <c r="I14" s="151">
        <v>147039.15000000002</v>
      </c>
      <c r="J14" s="126">
        <v>1657462.56</v>
      </c>
      <c r="K14" s="126">
        <v>0</v>
      </c>
      <c r="L14" s="162">
        <v>258843.21</v>
      </c>
      <c r="M14" s="126">
        <v>258843.21000000002</v>
      </c>
      <c r="N14" s="161">
        <v>12622.99</v>
      </c>
      <c r="O14" s="126">
        <v>12622.99</v>
      </c>
      <c r="P14" s="162">
        <v>0</v>
      </c>
      <c r="Q14" s="126">
        <v>0</v>
      </c>
      <c r="R14" s="161">
        <v>0</v>
      </c>
      <c r="S14" s="126">
        <v>0</v>
      </c>
      <c r="T14" s="156">
        <v>182</v>
      </c>
      <c r="U14" s="156">
        <v>10598.509670329671</v>
      </c>
      <c r="X14" s="7">
        <f t="shared" si="0"/>
        <v>357757</v>
      </c>
      <c r="Y14" s="7">
        <f t="shared" si="1"/>
        <v>271466.2</v>
      </c>
      <c r="Z14" s="7">
        <f t="shared" si="2"/>
        <v>1928928.76</v>
      </c>
    </row>
    <row r="15" spans="1:26" x14ac:dyDescent="0.2">
      <c r="A15" s="22" t="s">
        <v>28</v>
      </c>
      <c r="B15" s="14" t="s">
        <v>24</v>
      </c>
      <c r="C15" s="23" t="s">
        <v>29</v>
      </c>
      <c r="D15" s="126">
        <v>11978290</v>
      </c>
      <c r="E15" s="160">
        <v>225740</v>
      </c>
      <c r="F15" s="127"/>
      <c r="G15" s="126">
        <v>11592726</v>
      </c>
      <c r="H15" s="160">
        <v>225807</v>
      </c>
      <c r="I15" s="151">
        <v>2617098</v>
      </c>
      <c r="J15" s="126">
        <v>74939109.029999986</v>
      </c>
      <c r="K15" s="126">
        <v>0</v>
      </c>
      <c r="L15" s="162">
        <v>8823731.8099999987</v>
      </c>
      <c r="M15" s="126">
        <v>8823732.1500000004</v>
      </c>
      <c r="N15" s="161">
        <v>159644.67000000001</v>
      </c>
      <c r="O15" s="126">
        <v>159642.91</v>
      </c>
      <c r="P15" s="162">
        <v>0</v>
      </c>
      <c r="Q15" s="126">
        <v>0</v>
      </c>
      <c r="R15" s="161">
        <v>0</v>
      </c>
      <c r="S15" s="126">
        <v>0</v>
      </c>
      <c r="T15" s="156">
        <v>7009</v>
      </c>
      <c r="U15" s="156">
        <v>11973.531757740047</v>
      </c>
      <c r="X15" s="7">
        <f t="shared" si="0"/>
        <v>11818533</v>
      </c>
      <c r="Y15" s="7">
        <f t="shared" si="1"/>
        <v>8983376.4799999986</v>
      </c>
      <c r="Z15" s="7">
        <f t="shared" si="2"/>
        <v>83922484.089999989</v>
      </c>
    </row>
    <row r="16" spans="1:26" x14ac:dyDescent="0.2">
      <c r="A16" s="22" t="s">
        <v>30</v>
      </c>
      <c r="B16" s="14" t="s">
        <v>24</v>
      </c>
      <c r="C16" s="23" t="s">
        <v>31</v>
      </c>
      <c r="D16" s="126">
        <v>2785117</v>
      </c>
      <c r="E16" s="160">
        <v>51229</v>
      </c>
      <c r="F16" s="127"/>
      <c r="G16" s="126">
        <v>2622379</v>
      </c>
      <c r="H16" s="160">
        <v>43310</v>
      </c>
      <c r="I16" s="151">
        <v>452215.68</v>
      </c>
      <c r="J16" s="126">
        <v>21032491.009999998</v>
      </c>
      <c r="K16" s="126">
        <v>0</v>
      </c>
      <c r="L16" s="162">
        <v>2637876.17</v>
      </c>
      <c r="M16" s="126">
        <v>2637876.17</v>
      </c>
      <c r="N16" s="161">
        <v>57964.82</v>
      </c>
      <c r="O16" s="126">
        <v>57964.819999999992</v>
      </c>
      <c r="P16" s="162">
        <v>0</v>
      </c>
      <c r="Q16" s="126">
        <v>0</v>
      </c>
      <c r="R16" s="161">
        <v>0</v>
      </c>
      <c r="S16" s="126">
        <v>0</v>
      </c>
      <c r="T16" s="156">
        <v>1596</v>
      </c>
      <c r="U16" s="156">
        <v>14867.375939849624</v>
      </c>
      <c r="X16" s="7">
        <f t="shared" si="0"/>
        <v>2665689</v>
      </c>
      <c r="Y16" s="7">
        <f t="shared" si="1"/>
        <v>2695840.9899999998</v>
      </c>
      <c r="Z16" s="7">
        <f t="shared" si="2"/>
        <v>23728332</v>
      </c>
    </row>
    <row r="17" spans="1:26" x14ac:dyDescent="0.2">
      <c r="A17" s="22" t="s">
        <v>32</v>
      </c>
      <c r="B17" s="14" t="s">
        <v>24</v>
      </c>
      <c r="C17" s="23" t="s">
        <v>33</v>
      </c>
      <c r="D17" s="126">
        <v>0</v>
      </c>
      <c r="E17" s="160">
        <v>0</v>
      </c>
      <c r="F17" s="127"/>
      <c r="G17" s="126">
        <v>0</v>
      </c>
      <c r="H17" s="160">
        <v>0</v>
      </c>
      <c r="I17" s="151">
        <v>45954.03</v>
      </c>
      <c r="J17" s="126">
        <v>236956.37000000002</v>
      </c>
      <c r="K17" s="126">
        <v>0</v>
      </c>
      <c r="L17" s="162">
        <v>0</v>
      </c>
      <c r="M17" s="126">
        <v>0</v>
      </c>
      <c r="N17" s="161">
        <v>0</v>
      </c>
      <c r="O17" s="126">
        <v>0</v>
      </c>
      <c r="P17" s="162">
        <v>0</v>
      </c>
      <c r="Q17" s="126">
        <v>0</v>
      </c>
      <c r="R17" s="161">
        <v>0</v>
      </c>
      <c r="S17" s="126">
        <v>0</v>
      </c>
      <c r="T17" s="156">
        <v>33</v>
      </c>
      <c r="U17" s="156">
        <v>7180.4960606060613</v>
      </c>
      <c r="X17" s="7">
        <f t="shared" si="0"/>
        <v>0</v>
      </c>
      <c r="Y17" s="7">
        <f t="shared" si="1"/>
        <v>0</v>
      </c>
      <c r="Z17" s="7">
        <f t="shared" si="2"/>
        <v>236956.37000000002</v>
      </c>
    </row>
    <row r="18" spans="1:26" x14ac:dyDescent="0.2">
      <c r="A18" s="22" t="s">
        <v>34</v>
      </c>
      <c r="B18" s="14" t="s">
        <v>24</v>
      </c>
      <c r="C18" s="23" t="s">
        <v>35</v>
      </c>
      <c r="D18" s="126">
        <v>8280157</v>
      </c>
      <c r="E18" s="160">
        <v>182773</v>
      </c>
      <c r="F18" s="127"/>
      <c r="G18" s="126">
        <v>8180855</v>
      </c>
      <c r="H18" s="160">
        <v>201342</v>
      </c>
      <c r="I18" s="151">
        <v>2067152.4999999998</v>
      </c>
      <c r="J18" s="126">
        <v>36578917.93</v>
      </c>
      <c r="K18" s="126">
        <v>0</v>
      </c>
      <c r="L18" s="162">
        <v>6466874.8300000001</v>
      </c>
      <c r="M18" s="126">
        <v>6466874.8300000001</v>
      </c>
      <c r="N18" s="161">
        <v>168283</v>
      </c>
      <c r="O18" s="126">
        <v>168283</v>
      </c>
      <c r="P18" s="162">
        <v>0</v>
      </c>
      <c r="Q18" s="126">
        <v>0</v>
      </c>
      <c r="R18" s="161">
        <v>0</v>
      </c>
      <c r="S18" s="126">
        <v>0</v>
      </c>
      <c r="T18" s="156">
        <v>5019</v>
      </c>
      <c r="U18" s="156">
        <v>8610.0967842199643</v>
      </c>
      <c r="X18" s="7">
        <f t="shared" si="0"/>
        <v>8382197</v>
      </c>
      <c r="Y18" s="7">
        <f t="shared" si="1"/>
        <v>6635157.8300000001</v>
      </c>
      <c r="Z18" s="7">
        <f t="shared" si="2"/>
        <v>43214075.759999998</v>
      </c>
    </row>
    <row r="19" spans="1:26" x14ac:dyDescent="0.2">
      <c r="A19" s="22" t="s">
        <v>36</v>
      </c>
      <c r="B19" s="14" t="s">
        <v>24</v>
      </c>
      <c r="C19" s="23" t="s">
        <v>37</v>
      </c>
      <c r="D19" s="126">
        <v>0</v>
      </c>
      <c r="E19" s="160">
        <v>0</v>
      </c>
      <c r="F19" s="127"/>
      <c r="G19" s="126">
        <v>0</v>
      </c>
      <c r="H19" s="160">
        <v>0</v>
      </c>
      <c r="I19" s="151">
        <v>24316.71</v>
      </c>
      <c r="J19" s="126">
        <v>795465.53000000014</v>
      </c>
      <c r="K19" s="126">
        <v>0</v>
      </c>
      <c r="L19" s="162">
        <v>297212.04000000004</v>
      </c>
      <c r="M19" s="126">
        <v>297212.03999999992</v>
      </c>
      <c r="N19" s="161">
        <v>0</v>
      </c>
      <c r="O19" s="126">
        <v>0</v>
      </c>
      <c r="P19" s="162">
        <v>0</v>
      </c>
      <c r="Q19" s="126">
        <v>0</v>
      </c>
      <c r="R19" s="161">
        <v>0</v>
      </c>
      <c r="S19" s="126">
        <v>0</v>
      </c>
      <c r="T19" s="156">
        <v>235</v>
      </c>
      <c r="U19" s="156">
        <v>4649.6917872340427</v>
      </c>
      <c r="X19" s="7">
        <f t="shared" si="0"/>
        <v>0</v>
      </c>
      <c r="Y19" s="7">
        <f t="shared" si="1"/>
        <v>297212.04000000004</v>
      </c>
      <c r="Z19" s="7">
        <f t="shared" si="2"/>
        <v>1092677.57</v>
      </c>
    </row>
    <row r="20" spans="1:26" x14ac:dyDescent="0.2">
      <c r="A20" s="22" t="s">
        <v>38</v>
      </c>
      <c r="B20" s="14" t="s">
        <v>39</v>
      </c>
      <c r="C20" s="23" t="s">
        <v>40</v>
      </c>
      <c r="D20" s="126">
        <v>0</v>
      </c>
      <c r="E20" s="160">
        <v>0</v>
      </c>
      <c r="F20" s="127"/>
      <c r="G20" s="126">
        <v>0</v>
      </c>
      <c r="H20" s="160">
        <v>0</v>
      </c>
      <c r="I20" s="151">
        <v>42115.950000000004</v>
      </c>
      <c r="J20" s="126">
        <v>978359.3899999999</v>
      </c>
      <c r="K20" s="126">
        <v>0</v>
      </c>
      <c r="L20" s="162">
        <v>0</v>
      </c>
      <c r="M20" s="126">
        <v>0</v>
      </c>
      <c r="N20" s="161">
        <v>0</v>
      </c>
      <c r="O20" s="126">
        <v>0</v>
      </c>
      <c r="P20" s="162">
        <v>0</v>
      </c>
      <c r="Q20" s="126">
        <v>0</v>
      </c>
      <c r="R20" s="161">
        <v>0</v>
      </c>
      <c r="S20" s="126">
        <v>0</v>
      </c>
      <c r="T20" s="156">
        <v>159</v>
      </c>
      <c r="U20" s="156">
        <v>6153.2037106918233</v>
      </c>
      <c r="X20" s="7">
        <f t="shared" si="0"/>
        <v>0</v>
      </c>
      <c r="Y20" s="7">
        <f t="shared" si="1"/>
        <v>0</v>
      </c>
      <c r="Z20" s="7">
        <f t="shared" si="2"/>
        <v>978359.3899999999</v>
      </c>
    </row>
    <row r="21" spans="1:26" x14ac:dyDescent="0.2">
      <c r="A21" s="22" t="s">
        <v>41</v>
      </c>
      <c r="B21" s="14" t="s">
        <v>42</v>
      </c>
      <c r="C21" s="23" t="s">
        <v>43</v>
      </c>
      <c r="D21" s="126">
        <v>0</v>
      </c>
      <c r="E21" s="160">
        <v>0</v>
      </c>
      <c r="F21" s="127"/>
      <c r="G21" s="126">
        <v>0</v>
      </c>
      <c r="H21" s="160">
        <v>0</v>
      </c>
      <c r="I21" s="151">
        <v>44189.760000000002</v>
      </c>
      <c r="J21" s="126">
        <v>55146.19000000001</v>
      </c>
      <c r="K21" s="126">
        <v>0</v>
      </c>
      <c r="L21" s="162">
        <v>0</v>
      </c>
      <c r="M21" s="126">
        <v>0</v>
      </c>
      <c r="N21" s="161">
        <v>0</v>
      </c>
      <c r="O21" s="126">
        <v>0</v>
      </c>
      <c r="P21" s="162">
        <v>0</v>
      </c>
      <c r="Q21" s="126">
        <v>0</v>
      </c>
      <c r="R21" s="161">
        <v>0</v>
      </c>
      <c r="S21" s="126">
        <v>0</v>
      </c>
      <c r="T21" s="156">
        <v>20</v>
      </c>
      <c r="U21" s="156">
        <v>2757.3095000000003</v>
      </c>
      <c r="X21" s="7">
        <f t="shared" si="0"/>
        <v>0</v>
      </c>
      <c r="Y21" s="7">
        <f t="shared" si="1"/>
        <v>0</v>
      </c>
      <c r="Z21" s="7">
        <f t="shared" si="2"/>
        <v>55146.19000000001</v>
      </c>
    </row>
    <row r="22" spans="1:26" x14ac:dyDescent="0.2">
      <c r="A22" s="22" t="s">
        <v>44</v>
      </c>
      <c r="B22" s="14" t="s">
        <v>42</v>
      </c>
      <c r="C22" s="23" t="s">
        <v>45</v>
      </c>
      <c r="D22" s="126">
        <v>0</v>
      </c>
      <c r="E22" s="160">
        <v>0</v>
      </c>
      <c r="F22" s="127"/>
      <c r="G22" s="126">
        <v>0</v>
      </c>
      <c r="H22" s="160">
        <v>0</v>
      </c>
      <c r="I22" s="151">
        <v>8489.7199999999993</v>
      </c>
      <c r="J22" s="126">
        <v>18057.810000000001</v>
      </c>
      <c r="K22" s="126">
        <v>0</v>
      </c>
      <c r="L22" s="162">
        <v>0</v>
      </c>
      <c r="M22" s="126">
        <v>0</v>
      </c>
      <c r="N22" s="161">
        <v>0</v>
      </c>
      <c r="O22" s="126">
        <v>0</v>
      </c>
      <c r="P22" s="162">
        <v>0</v>
      </c>
      <c r="Q22" s="126">
        <v>0</v>
      </c>
      <c r="R22" s="161">
        <v>0</v>
      </c>
      <c r="S22" s="126">
        <v>0</v>
      </c>
      <c r="T22" s="156" t="s">
        <v>530</v>
      </c>
      <c r="U22" s="156" t="s">
        <v>530</v>
      </c>
      <c r="X22" s="7">
        <f t="shared" si="0"/>
        <v>0</v>
      </c>
      <c r="Y22" s="7">
        <f t="shared" si="1"/>
        <v>0</v>
      </c>
      <c r="Z22" s="7">
        <f t="shared" si="2"/>
        <v>18057.810000000001</v>
      </c>
    </row>
    <row r="23" spans="1:26" x14ac:dyDescent="0.2">
      <c r="A23" s="22" t="s">
        <v>46</v>
      </c>
      <c r="B23" s="14" t="s">
        <v>42</v>
      </c>
      <c r="C23" s="23" t="s">
        <v>47</v>
      </c>
      <c r="D23" s="126">
        <v>0</v>
      </c>
      <c r="E23" s="160">
        <v>0</v>
      </c>
      <c r="F23" s="127"/>
      <c r="G23" s="126">
        <v>0</v>
      </c>
      <c r="H23" s="160">
        <v>0</v>
      </c>
      <c r="I23" s="151">
        <v>44457.32</v>
      </c>
      <c r="J23" s="126">
        <v>149540.19999999998</v>
      </c>
      <c r="K23" s="126">
        <v>0</v>
      </c>
      <c r="L23" s="162">
        <v>0</v>
      </c>
      <c r="M23" s="126">
        <v>0</v>
      </c>
      <c r="N23" s="161">
        <v>0</v>
      </c>
      <c r="O23" s="126">
        <v>0</v>
      </c>
      <c r="P23" s="162">
        <v>0</v>
      </c>
      <c r="Q23" s="126">
        <v>0</v>
      </c>
      <c r="R23" s="161">
        <v>0</v>
      </c>
      <c r="S23" s="126">
        <v>0</v>
      </c>
      <c r="T23" s="156">
        <v>57</v>
      </c>
      <c r="U23" s="156">
        <v>2623.5122807017542</v>
      </c>
      <c r="X23" s="7">
        <f t="shared" si="0"/>
        <v>0</v>
      </c>
      <c r="Y23" s="7">
        <f t="shared" si="1"/>
        <v>0</v>
      </c>
      <c r="Z23" s="7">
        <f t="shared" si="2"/>
        <v>149540.19999999998</v>
      </c>
    </row>
    <row r="24" spans="1:26" x14ac:dyDescent="0.2">
      <c r="A24" s="22" t="s">
        <v>48</v>
      </c>
      <c r="B24" s="14" t="s">
        <v>42</v>
      </c>
      <c r="C24" s="23" t="s">
        <v>49</v>
      </c>
      <c r="D24" s="126">
        <v>0</v>
      </c>
      <c r="E24" s="160">
        <v>0</v>
      </c>
      <c r="F24" s="127"/>
      <c r="G24" s="126">
        <v>0</v>
      </c>
      <c r="H24" s="160">
        <v>0</v>
      </c>
      <c r="I24" s="151">
        <v>0</v>
      </c>
      <c r="J24" s="126">
        <v>48134.29</v>
      </c>
      <c r="K24" s="126">
        <v>0</v>
      </c>
      <c r="L24" s="162">
        <v>0</v>
      </c>
      <c r="M24" s="126">
        <v>0</v>
      </c>
      <c r="N24" s="161">
        <v>0</v>
      </c>
      <c r="O24" s="126">
        <v>0</v>
      </c>
      <c r="P24" s="162">
        <v>0</v>
      </c>
      <c r="Q24" s="126">
        <v>0</v>
      </c>
      <c r="R24" s="161">
        <v>0</v>
      </c>
      <c r="S24" s="126">
        <v>0</v>
      </c>
      <c r="T24" s="156" t="s">
        <v>530</v>
      </c>
      <c r="U24" s="156" t="s">
        <v>530</v>
      </c>
      <c r="X24" s="7">
        <f t="shared" si="0"/>
        <v>0</v>
      </c>
      <c r="Y24" s="7">
        <f t="shared" si="1"/>
        <v>0</v>
      </c>
      <c r="Z24" s="7">
        <f t="shared" si="2"/>
        <v>48134.29</v>
      </c>
    </row>
    <row r="25" spans="1:26" x14ac:dyDescent="0.2">
      <c r="A25" s="22" t="s">
        <v>50</v>
      </c>
      <c r="B25" s="14" t="s">
        <v>42</v>
      </c>
      <c r="C25" s="23" t="s">
        <v>51</v>
      </c>
      <c r="D25" s="126">
        <v>0</v>
      </c>
      <c r="E25" s="160">
        <v>0</v>
      </c>
      <c r="F25" s="127"/>
      <c r="G25" s="126">
        <v>0</v>
      </c>
      <c r="H25" s="160">
        <v>0</v>
      </c>
      <c r="I25" s="151">
        <v>8309.06</v>
      </c>
      <c r="J25" s="126">
        <v>2500</v>
      </c>
      <c r="K25" s="126">
        <v>0</v>
      </c>
      <c r="L25" s="162">
        <v>0</v>
      </c>
      <c r="M25" s="126">
        <v>0</v>
      </c>
      <c r="N25" s="161">
        <v>0</v>
      </c>
      <c r="O25" s="126">
        <v>0</v>
      </c>
      <c r="P25" s="162">
        <v>0</v>
      </c>
      <c r="Q25" s="126">
        <v>0</v>
      </c>
      <c r="R25" s="161">
        <v>0</v>
      </c>
      <c r="S25" s="126">
        <v>0</v>
      </c>
      <c r="T25" s="156" t="s">
        <v>530</v>
      </c>
      <c r="U25" s="156" t="s">
        <v>530</v>
      </c>
      <c r="X25" s="7">
        <f t="shared" si="0"/>
        <v>0</v>
      </c>
      <c r="Y25" s="7">
        <f t="shared" si="1"/>
        <v>0</v>
      </c>
      <c r="Z25" s="7">
        <f t="shared" si="2"/>
        <v>2500</v>
      </c>
    </row>
    <row r="26" spans="1:26" x14ac:dyDescent="0.2">
      <c r="A26" s="22" t="s">
        <v>52</v>
      </c>
      <c r="B26" s="14" t="s">
        <v>53</v>
      </c>
      <c r="C26" s="23" t="s">
        <v>54</v>
      </c>
      <c r="D26" s="126">
        <v>0</v>
      </c>
      <c r="E26" s="160">
        <v>0</v>
      </c>
      <c r="F26" s="127"/>
      <c r="G26" s="126">
        <v>0</v>
      </c>
      <c r="H26" s="160">
        <v>0</v>
      </c>
      <c r="I26" s="151">
        <v>21173</v>
      </c>
      <c r="J26" s="126">
        <v>449491.13999999996</v>
      </c>
      <c r="K26" s="126">
        <v>0</v>
      </c>
      <c r="L26" s="162">
        <v>154224</v>
      </c>
      <c r="M26" s="126">
        <v>154224</v>
      </c>
      <c r="N26" s="161">
        <v>0</v>
      </c>
      <c r="O26" s="126">
        <v>0</v>
      </c>
      <c r="P26" s="162">
        <v>0</v>
      </c>
      <c r="Q26" s="126">
        <v>0</v>
      </c>
      <c r="R26" s="161">
        <v>0</v>
      </c>
      <c r="S26" s="126">
        <v>0</v>
      </c>
      <c r="T26" s="156">
        <v>184</v>
      </c>
      <c r="U26" s="156">
        <v>3281.0605434782601</v>
      </c>
      <c r="X26" s="7">
        <f t="shared" si="0"/>
        <v>0</v>
      </c>
      <c r="Y26" s="7">
        <f t="shared" si="1"/>
        <v>154224</v>
      </c>
      <c r="Z26" s="7">
        <f t="shared" si="2"/>
        <v>603715.1399999999</v>
      </c>
    </row>
    <row r="27" spans="1:26" x14ac:dyDescent="0.2">
      <c r="A27" s="22" t="s">
        <v>55</v>
      </c>
      <c r="B27" s="14" t="s">
        <v>53</v>
      </c>
      <c r="C27" s="23" t="s">
        <v>56</v>
      </c>
      <c r="D27" s="126">
        <v>0</v>
      </c>
      <c r="E27" s="160">
        <v>0</v>
      </c>
      <c r="F27" s="127"/>
      <c r="G27" s="126">
        <v>0</v>
      </c>
      <c r="H27" s="160">
        <v>0</v>
      </c>
      <c r="I27" s="151">
        <v>11260.14</v>
      </c>
      <c r="J27" s="126">
        <v>82077.599999999991</v>
      </c>
      <c r="K27" s="126">
        <v>0</v>
      </c>
      <c r="L27" s="162">
        <v>0</v>
      </c>
      <c r="M27" s="126">
        <v>0</v>
      </c>
      <c r="N27" s="161">
        <v>0</v>
      </c>
      <c r="O27" s="126">
        <v>0</v>
      </c>
      <c r="P27" s="162">
        <v>0</v>
      </c>
      <c r="Q27" s="126">
        <v>0</v>
      </c>
      <c r="R27" s="161">
        <v>0</v>
      </c>
      <c r="S27" s="126">
        <v>0</v>
      </c>
      <c r="T27" s="156">
        <v>21</v>
      </c>
      <c r="U27" s="156">
        <v>3908.4571428571426</v>
      </c>
      <c r="X27" s="7">
        <f t="shared" si="0"/>
        <v>0</v>
      </c>
      <c r="Y27" s="7">
        <f t="shared" si="1"/>
        <v>0</v>
      </c>
      <c r="Z27" s="7">
        <f t="shared" si="2"/>
        <v>82077.599999999991</v>
      </c>
    </row>
    <row r="28" spans="1:26" x14ac:dyDescent="0.2">
      <c r="A28" s="22" t="s">
        <v>57</v>
      </c>
      <c r="B28" s="14" t="s">
        <v>58</v>
      </c>
      <c r="C28" s="23" t="s">
        <v>59</v>
      </c>
      <c r="D28" s="126">
        <v>6447364</v>
      </c>
      <c r="E28" s="160">
        <v>97501</v>
      </c>
      <c r="F28" s="127"/>
      <c r="G28" s="126">
        <v>6185054</v>
      </c>
      <c r="H28" s="160">
        <v>99514</v>
      </c>
      <c r="I28" s="151">
        <v>1406591.55</v>
      </c>
      <c r="J28" s="126">
        <v>29835796.650000002</v>
      </c>
      <c r="K28" s="126">
        <v>0</v>
      </c>
      <c r="L28" s="162">
        <v>4264998.24</v>
      </c>
      <c r="M28" s="126">
        <v>4264998.2399999984</v>
      </c>
      <c r="N28" s="161">
        <v>73874.13</v>
      </c>
      <c r="O28" s="126">
        <v>73874.13</v>
      </c>
      <c r="P28" s="162">
        <v>0</v>
      </c>
      <c r="Q28" s="126">
        <v>0</v>
      </c>
      <c r="R28" s="161">
        <v>0</v>
      </c>
      <c r="S28" s="126">
        <v>0</v>
      </c>
      <c r="T28" s="156">
        <v>3770</v>
      </c>
      <c r="U28" s="156">
        <v>9064.8989442970833</v>
      </c>
      <c r="X28" s="7">
        <f t="shared" si="0"/>
        <v>6284568</v>
      </c>
      <c r="Y28" s="7">
        <f t="shared" si="1"/>
        <v>4338872.37</v>
      </c>
      <c r="Z28" s="7">
        <f t="shared" si="2"/>
        <v>34174669.020000003</v>
      </c>
    </row>
    <row r="29" spans="1:26" x14ac:dyDescent="0.2">
      <c r="A29" s="22" t="s">
        <v>60</v>
      </c>
      <c r="B29" s="14" t="s">
        <v>58</v>
      </c>
      <c r="C29" s="23" t="s">
        <v>61</v>
      </c>
      <c r="D29" s="126">
        <v>6115848</v>
      </c>
      <c r="E29" s="160">
        <v>108408</v>
      </c>
      <c r="F29" s="127"/>
      <c r="G29" s="126">
        <v>5852396</v>
      </c>
      <c r="H29" s="160">
        <v>102159</v>
      </c>
      <c r="I29" s="151">
        <v>1216990.1500000001</v>
      </c>
      <c r="J29" s="126">
        <v>38986473.179999977</v>
      </c>
      <c r="K29" s="126">
        <v>0</v>
      </c>
      <c r="L29" s="162">
        <v>5054709.3099999996</v>
      </c>
      <c r="M29" s="126">
        <v>5054709.3100000005</v>
      </c>
      <c r="N29" s="161">
        <v>114809</v>
      </c>
      <c r="O29" s="126">
        <v>114809</v>
      </c>
      <c r="P29" s="162">
        <v>0</v>
      </c>
      <c r="Q29" s="126">
        <v>0</v>
      </c>
      <c r="R29" s="161">
        <v>0</v>
      </c>
      <c r="S29" s="126">
        <v>0</v>
      </c>
      <c r="T29" s="156">
        <v>3630</v>
      </c>
      <c r="U29" s="156">
        <v>12164.184983471068</v>
      </c>
      <c r="X29" s="7">
        <f t="shared" si="0"/>
        <v>5954555</v>
      </c>
      <c r="Y29" s="7">
        <f t="shared" si="1"/>
        <v>5169518.3099999996</v>
      </c>
      <c r="Z29" s="7">
        <f t="shared" si="2"/>
        <v>44155991.48999998</v>
      </c>
    </row>
    <row r="30" spans="1:26" x14ac:dyDescent="0.2">
      <c r="A30" s="22" t="s">
        <v>62</v>
      </c>
      <c r="B30" s="14" t="s">
        <v>63</v>
      </c>
      <c r="C30" s="23" t="s">
        <v>64</v>
      </c>
      <c r="D30" s="126">
        <v>0</v>
      </c>
      <c r="E30" s="160">
        <v>0</v>
      </c>
      <c r="F30" s="127"/>
      <c r="G30" s="126">
        <v>0</v>
      </c>
      <c r="H30" s="160">
        <v>0</v>
      </c>
      <c r="I30" s="151">
        <v>60371.219999999994</v>
      </c>
      <c r="J30" s="126">
        <v>986474.06</v>
      </c>
      <c r="K30" s="126">
        <v>0</v>
      </c>
      <c r="L30" s="162">
        <v>132900</v>
      </c>
      <c r="M30" s="126">
        <v>132900</v>
      </c>
      <c r="N30" s="161">
        <v>2942</v>
      </c>
      <c r="O30" s="126">
        <v>2942</v>
      </c>
      <c r="P30" s="162">
        <v>0</v>
      </c>
      <c r="Q30" s="126">
        <v>0</v>
      </c>
      <c r="R30" s="161">
        <v>0</v>
      </c>
      <c r="S30" s="126">
        <v>0</v>
      </c>
      <c r="T30" s="156">
        <v>127</v>
      </c>
      <c r="U30" s="156">
        <v>8837.1343307086627</v>
      </c>
      <c r="X30" s="7">
        <f t="shared" si="0"/>
        <v>0</v>
      </c>
      <c r="Y30" s="7">
        <f t="shared" si="1"/>
        <v>135842</v>
      </c>
      <c r="Z30" s="7">
        <f t="shared" si="2"/>
        <v>1122316.06</v>
      </c>
    </row>
    <row r="31" spans="1:26" x14ac:dyDescent="0.2">
      <c r="A31" s="22" t="s">
        <v>65</v>
      </c>
      <c r="B31" s="14" t="s">
        <v>63</v>
      </c>
      <c r="C31" s="23" t="s">
        <v>66</v>
      </c>
      <c r="D31" s="126">
        <v>0</v>
      </c>
      <c r="E31" s="160">
        <v>0</v>
      </c>
      <c r="F31" s="127"/>
      <c r="G31" s="126">
        <v>0</v>
      </c>
      <c r="H31" s="160">
        <v>0</v>
      </c>
      <c r="I31" s="151">
        <v>49589.759999999995</v>
      </c>
      <c r="J31" s="126">
        <v>1220369.5999999999</v>
      </c>
      <c r="K31" s="126">
        <v>0</v>
      </c>
      <c r="L31" s="162">
        <v>172624.88</v>
      </c>
      <c r="M31" s="126">
        <v>172624.87999999998</v>
      </c>
      <c r="N31" s="161">
        <v>4842.1899999999996</v>
      </c>
      <c r="O31" s="126">
        <v>4842.1900000000005</v>
      </c>
      <c r="P31" s="162">
        <v>0</v>
      </c>
      <c r="Q31" s="126">
        <v>0</v>
      </c>
      <c r="R31" s="161">
        <v>0</v>
      </c>
      <c r="S31" s="126">
        <v>0</v>
      </c>
      <c r="T31" s="156">
        <v>120</v>
      </c>
      <c r="U31" s="156">
        <v>11648.638916666665</v>
      </c>
      <c r="X31" s="7">
        <f t="shared" si="0"/>
        <v>0</v>
      </c>
      <c r="Y31" s="7">
        <f t="shared" si="1"/>
        <v>177467.07</v>
      </c>
      <c r="Z31" s="7">
        <f t="shared" si="2"/>
        <v>1397836.6699999997</v>
      </c>
    </row>
    <row r="32" spans="1:26" x14ac:dyDescent="0.2">
      <c r="A32" s="22" t="s">
        <v>67</v>
      </c>
      <c r="B32" s="14" t="s">
        <v>68</v>
      </c>
      <c r="C32" s="23" t="s">
        <v>69</v>
      </c>
      <c r="D32" s="126">
        <v>0</v>
      </c>
      <c r="E32" s="160">
        <v>0</v>
      </c>
      <c r="F32" s="127"/>
      <c r="G32" s="126">
        <v>0</v>
      </c>
      <c r="H32" s="160">
        <v>0</v>
      </c>
      <c r="I32" s="151">
        <v>0</v>
      </c>
      <c r="J32" s="126">
        <v>53594.1</v>
      </c>
      <c r="K32" s="126">
        <v>0</v>
      </c>
      <c r="L32" s="162">
        <v>0</v>
      </c>
      <c r="M32" s="126">
        <v>0</v>
      </c>
      <c r="N32" s="161">
        <v>0</v>
      </c>
      <c r="O32" s="126">
        <v>0</v>
      </c>
      <c r="P32" s="162">
        <v>0</v>
      </c>
      <c r="Q32" s="126">
        <v>0</v>
      </c>
      <c r="R32" s="161">
        <v>0</v>
      </c>
      <c r="S32" s="126">
        <v>0</v>
      </c>
      <c r="T32" s="156" t="s">
        <v>530</v>
      </c>
      <c r="U32" s="156" t="s">
        <v>530</v>
      </c>
      <c r="X32" s="7">
        <f t="shared" si="0"/>
        <v>0</v>
      </c>
      <c r="Y32" s="7">
        <f t="shared" si="1"/>
        <v>0</v>
      </c>
      <c r="Z32" s="7">
        <f t="shared" si="2"/>
        <v>53594.1</v>
      </c>
    </row>
    <row r="33" spans="1:26" x14ac:dyDescent="0.2">
      <c r="A33" s="22" t="s">
        <v>70</v>
      </c>
      <c r="B33" s="14" t="s">
        <v>68</v>
      </c>
      <c r="C33" s="23" t="s">
        <v>71</v>
      </c>
      <c r="D33" s="126">
        <v>0</v>
      </c>
      <c r="E33" s="160">
        <v>0</v>
      </c>
      <c r="F33" s="127"/>
      <c r="G33" s="126">
        <v>0</v>
      </c>
      <c r="H33" s="160">
        <v>0</v>
      </c>
      <c r="I33" s="151">
        <v>28436.720000000001</v>
      </c>
      <c r="J33" s="126">
        <v>155049.29</v>
      </c>
      <c r="K33" s="126">
        <v>0</v>
      </c>
      <c r="L33" s="162">
        <v>0</v>
      </c>
      <c r="M33" s="126">
        <v>0</v>
      </c>
      <c r="N33" s="161">
        <v>0</v>
      </c>
      <c r="O33" s="126">
        <v>0</v>
      </c>
      <c r="P33" s="162">
        <v>0</v>
      </c>
      <c r="Q33" s="126">
        <v>0</v>
      </c>
      <c r="R33" s="161">
        <v>0</v>
      </c>
      <c r="S33" s="126">
        <v>0</v>
      </c>
      <c r="T33" s="156">
        <v>23</v>
      </c>
      <c r="U33" s="156">
        <v>6741.2734782608695</v>
      </c>
      <c r="X33" s="7">
        <f t="shared" si="0"/>
        <v>0</v>
      </c>
      <c r="Y33" s="7">
        <f t="shared" si="1"/>
        <v>0</v>
      </c>
      <c r="Z33" s="7">
        <f t="shared" si="2"/>
        <v>155049.29</v>
      </c>
    </row>
    <row r="34" spans="1:26" x14ac:dyDescent="0.2">
      <c r="A34" s="22" t="s">
        <v>72</v>
      </c>
      <c r="B34" s="14" t="s">
        <v>73</v>
      </c>
      <c r="C34" s="23" t="s">
        <v>74</v>
      </c>
      <c r="D34" s="126">
        <v>0</v>
      </c>
      <c r="E34" s="160">
        <v>0</v>
      </c>
      <c r="F34" s="127"/>
      <c r="G34" s="126">
        <v>0</v>
      </c>
      <c r="H34" s="160">
        <v>0</v>
      </c>
      <c r="I34" s="151">
        <v>26915.43</v>
      </c>
      <c r="J34" s="126">
        <v>883468.81999999972</v>
      </c>
      <c r="K34" s="126">
        <v>0</v>
      </c>
      <c r="L34" s="162">
        <v>127388</v>
      </c>
      <c r="M34" s="126">
        <v>142924.72999999998</v>
      </c>
      <c r="N34" s="161">
        <v>5192</v>
      </c>
      <c r="O34" s="126">
        <v>5191.97</v>
      </c>
      <c r="P34" s="162">
        <v>0</v>
      </c>
      <c r="Q34" s="126">
        <v>0</v>
      </c>
      <c r="R34" s="161">
        <v>0</v>
      </c>
      <c r="S34" s="126">
        <v>0</v>
      </c>
      <c r="T34" s="156">
        <v>76</v>
      </c>
      <c r="U34" s="156">
        <v>13573.493684210522</v>
      </c>
      <c r="X34" s="7">
        <f t="shared" si="0"/>
        <v>0</v>
      </c>
      <c r="Y34" s="7">
        <f t="shared" si="1"/>
        <v>132580</v>
      </c>
      <c r="Z34" s="7">
        <f t="shared" si="2"/>
        <v>1031585.5199999997</v>
      </c>
    </row>
    <row r="35" spans="1:26" x14ac:dyDescent="0.2">
      <c r="A35" s="22" t="s">
        <v>75</v>
      </c>
      <c r="B35" s="14" t="s">
        <v>76</v>
      </c>
      <c r="C35" s="23" t="s">
        <v>77</v>
      </c>
      <c r="D35" s="126">
        <v>0</v>
      </c>
      <c r="E35" s="160">
        <v>0</v>
      </c>
      <c r="F35" s="127"/>
      <c r="G35" s="126">
        <v>0</v>
      </c>
      <c r="H35" s="160">
        <v>0</v>
      </c>
      <c r="I35" s="151">
        <v>61976.925000000003</v>
      </c>
      <c r="J35" s="126">
        <v>261285.01</v>
      </c>
      <c r="K35" s="126">
        <v>0</v>
      </c>
      <c r="L35" s="162">
        <v>0</v>
      </c>
      <c r="M35" s="126">
        <v>0</v>
      </c>
      <c r="N35" s="161">
        <v>0</v>
      </c>
      <c r="O35" s="126">
        <v>0</v>
      </c>
      <c r="P35" s="162">
        <v>0</v>
      </c>
      <c r="Q35" s="126">
        <v>0</v>
      </c>
      <c r="R35" s="161">
        <v>0</v>
      </c>
      <c r="S35" s="126">
        <v>0</v>
      </c>
      <c r="T35" s="156">
        <v>69</v>
      </c>
      <c r="U35" s="156">
        <v>3786.7392753623189</v>
      </c>
      <c r="X35" s="7">
        <f t="shared" si="0"/>
        <v>0</v>
      </c>
      <c r="Y35" s="7">
        <f t="shared" si="1"/>
        <v>0</v>
      </c>
      <c r="Z35" s="7">
        <f t="shared" si="2"/>
        <v>261285.01</v>
      </c>
    </row>
    <row r="36" spans="1:26" x14ac:dyDescent="0.2">
      <c r="A36" s="22" t="s">
        <v>78</v>
      </c>
      <c r="B36" s="14" t="s">
        <v>76</v>
      </c>
      <c r="C36" s="23" t="s">
        <v>79</v>
      </c>
      <c r="D36" s="126">
        <v>0</v>
      </c>
      <c r="E36" s="160">
        <v>0</v>
      </c>
      <c r="F36" s="127"/>
      <c r="G36" s="126">
        <v>0</v>
      </c>
      <c r="H36" s="160">
        <v>0</v>
      </c>
      <c r="I36" s="151">
        <v>5012.375</v>
      </c>
      <c r="J36" s="126">
        <v>133205.04999999999</v>
      </c>
      <c r="K36" s="126">
        <v>0</v>
      </c>
      <c r="L36" s="162">
        <v>0</v>
      </c>
      <c r="M36" s="126">
        <v>0</v>
      </c>
      <c r="N36" s="161">
        <v>0</v>
      </c>
      <c r="O36" s="126">
        <v>0</v>
      </c>
      <c r="P36" s="162">
        <v>0</v>
      </c>
      <c r="Q36" s="126">
        <v>0</v>
      </c>
      <c r="R36" s="161">
        <v>0</v>
      </c>
      <c r="S36" s="126">
        <v>0</v>
      </c>
      <c r="T36" s="156">
        <v>33</v>
      </c>
      <c r="U36" s="156">
        <v>4036.5166666666664</v>
      </c>
      <c r="X36" s="7">
        <f t="shared" si="0"/>
        <v>0</v>
      </c>
      <c r="Y36" s="7">
        <f t="shared" si="1"/>
        <v>0</v>
      </c>
      <c r="Z36" s="7">
        <f t="shared" si="2"/>
        <v>133205.04999999999</v>
      </c>
    </row>
    <row r="37" spans="1:26" x14ac:dyDescent="0.2">
      <c r="A37" s="22" t="s">
        <v>80</v>
      </c>
      <c r="B37" s="14" t="s">
        <v>76</v>
      </c>
      <c r="C37" s="23" t="s">
        <v>81</v>
      </c>
      <c r="D37" s="126">
        <v>0</v>
      </c>
      <c r="E37" s="160">
        <v>0</v>
      </c>
      <c r="F37" s="127"/>
      <c r="G37" s="126">
        <v>0</v>
      </c>
      <c r="H37" s="160">
        <v>0</v>
      </c>
      <c r="I37" s="151">
        <v>0</v>
      </c>
      <c r="J37" s="126">
        <v>83881.679999999993</v>
      </c>
      <c r="K37" s="126">
        <v>0</v>
      </c>
      <c r="L37" s="162">
        <v>0</v>
      </c>
      <c r="M37" s="126">
        <v>0</v>
      </c>
      <c r="N37" s="161">
        <v>0</v>
      </c>
      <c r="O37" s="126">
        <v>0</v>
      </c>
      <c r="P37" s="162">
        <v>0</v>
      </c>
      <c r="Q37" s="126">
        <v>0</v>
      </c>
      <c r="R37" s="161">
        <v>0</v>
      </c>
      <c r="S37" s="126">
        <v>0</v>
      </c>
      <c r="T37" s="156">
        <v>19</v>
      </c>
      <c r="U37" s="156">
        <v>4414.8252631578944</v>
      </c>
      <c r="X37" s="7">
        <f t="shared" si="0"/>
        <v>0</v>
      </c>
      <c r="Y37" s="7">
        <f t="shared" si="1"/>
        <v>0</v>
      </c>
      <c r="Z37" s="7">
        <f t="shared" si="2"/>
        <v>83881.679999999993</v>
      </c>
    </row>
    <row r="38" spans="1:26" x14ac:dyDescent="0.2">
      <c r="A38" s="22" t="s">
        <v>82</v>
      </c>
      <c r="B38" s="14" t="s">
        <v>83</v>
      </c>
      <c r="C38" s="23" t="s">
        <v>84</v>
      </c>
      <c r="D38" s="126">
        <v>0</v>
      </c>
      <c r="E38" s="160">
        <v>0</v>
      </c>
      <c r="F38" s="127"/>
      <c r="G38" s="126">
        <v>0</v>
      </c>
      <c r="H38" s="160">
        <v>0</v>
      </c>
      <c r="I38" s="151">
        <v>0</v>
      </c>
      <c r="J38" s="126">
        <v>95221.169999999984</v>
      </c>
      <c r="K38" s="126">
        <v>0</v>
      </c>
      <c r="L38" s="162">
        <v>0</v>
      </c>
      <c r="M38" s="126">
        <v>0</v>
      </c>
      <c r="N38" s="161">
        <v>0</v>
      </c>
      <c r="O38" s="126">
        <v>0</v>
      </c>
      <c r="P38" s="162">
        <v>0</v>
      </c>
      <c r="Q38" s="126">
        <v>0</v>
      </c>
      <c r="R38" s="161">
        <v>0</v>
      </c>
      <c r="S38" s="126">
        <v>0</v>
      </c>
      <c r="T38" s="156">
        <v>31</v>
      </c>
      <c r="U38" s="156">
        <v>3071.65064516129</v>
      </c>
      <c r="X38" s="7">
        <f t="shared" si="0"/>
        <v>0</v>
      </c>
      <c r="Y38" s="7">
        <f t="shared" si="1"/>
        <v>0</v>
      </c>
      <c r="Z38" s="7">
        <f t="shared" si="2"/>
        <v>95221.169999999984</v>
      </c>
    </row>
    <row r="39" spans="1:26" x14ac:dyDescent="0.2">
      <c r="A39" s="22" t="s">
        <v>85</v>
      </c>
      <c r="B39" s="14" t="s">
        <v>83</v>
      </c>
      <c r="C39" s="23" t="s">
        <v>86</v>
      </c>
      <c r="D39" s="126">
        <v>0</v>
      </c>
      <c r="E39" s="160">
        <v>0</v>
      </c>
      <c r="F39" s="127"/>
      <c r="G39" s="126">
        <v>0</v>
      </c>
      <c r="H39" s="160">
        <v>0</v>
      </c>
      <c r="I39" s="151">
        <v>17095.425000000003</v>
      </c>
      <c r="J39" s="126">
        <v>100321.84</v>
      </c>
      <c r="K39" s="126">
        <v>0</v>
      </c>
      <c r="L39" s="162">
        <v>0</v>
      </c>
      <c r="M39" s="126">
        <v>0</v>
      </c>
      <c r="N39" s="161">
        <v>0</v>
      </c>
      <c r="O39" s="126">
        <v>0</v>
      </c>
      <c r="P39" s="162">
        <v>0</v>
      </c>
      <c r="Q39" s="126">
        <v>0</v>
      </c>
      <c r="R39" s="161">
        <v>0</v>
      </c>
      <c r="S39" s="126">
        <v>0</v>
      </c>
      <c r="T39" s="156">
        <v>26</v>
      </c>
      <c r="U39" s="156">
        <v>3858.5323076923078</v>
      </c>
      <c r="X39" s="7">
        <f t="shared" si="0"/>
        <v>0</v>
      </c>
      <c r="Y39" s="7">
        <f t="shared" si="1"/>
        <v>0</v>
      </c>
      <c r="Z39" s="7">
        <f t="shared" si="2"/>
        <v>100321.84</v>
      </c>
    </row>
    <row r="40" spans="1:26" x14ac:dyDescent="0.2">
      <c r="A40" s="22" t="s">
        <v>87</v>
      </c>
      <c r="B40" s="14" t="s">
        <v>88</v>
      </c>
      <c r="C40" s="23" t="s">
        <v>89</v>
      </c>
      <c r="D40" s="126">
        <v>0</v>
      </c>
      <c r="E40" s="160">
        <v>0</v>
      </c>
      <c r="F40" s="127"/>
      <c r="G40" s="126">
        <v>0</v>
      </c>
      <c r="H40" s="160">
        <v>0</v>
      </c>
      <c r="I40" s="151">
        <v>23416.875</v>
      </c>
      <c r="J40" s="126">
        <v>287159.99</v>
      </c>
      <c r="K40" s="126">
        <v>0</v>
      </c>
      <c r="L40" s="162">
        <v>0</v>
      </c>
      <c r="M40" s="126">
        <v>0</v>
      </c>
      <c r="N40" s="161">
        <v>0</v>
      </c>
      <c r="O40" s="126">
        <v>0</v>
      </c>
      <c r="P40" s="162">
        <v>0</v>
      </c>
      <c r="Q40" s="126">
        <v>0</v>
      </c>
      <c r="R40" s="161">
        <v>0</v>
      </c>
      <c r="S40" s="126">
        <v>0</v>
      </c>
      <c r="T40" s="156">
        <v>60</v>
      </c>
      <c r="U40" s="156">
        <v>4785.9998333333333</v>
      </c>
      <c r="X40" s="7">
        <f t="shared" si="0"/>
        <v>0</v>
      </c>
      <c r="Y40" s="7">
        <f t="shared" si="1"/>
        <v>0</v>
      </c>
      <c r="Z40" s="7">
        <f t="shared" si="2"/>
        <v>287159.99</v>
      </c>
    </row>
    <row r="41" spans="1:26" x14ac:dyDescent="0.2">
      <c r="A41" s="22" t="s">
        <v>90</v>
      </c>
      <c r="B41" s="14" t="s">
        <v>91</v>
      </c>
      <c r="C41" s="24" t="s">
        <v>92</v>
      </c>
      <c r="D41" s="126">
        <v>0</v>
      </c>
      <c r="E41" s="160">
        <v>0</v>
      </c>
      <c r="F41" s="127"/>
      <c r="G41" s="126">
        <v>0</v>
      </c>
      <c r="H41" s="160">
        <v>0</v>
      </c>
      <c r="I41" s="151">
        <v>5221.5600000000004</v>
      </c>
      <c r="J41" s="126">
        <v>250760.27000000002</v>
      </c>
      <c r="K41" s="126">
        <v>0</v>
      </c>
      <c r="L41" s="162">
        <v>0</v>
      </c>
      <c r="M41" s="126">
        <v>0</v>
      </c>
      <c r="N41" s="161">
        <v>0</v>
      </c>
      <c r="O41" s="126">
        <v>0</v>
      </c>
      <c r="P41" s="162">
        <v>0</v>
      </c>
      <c r="Q41" s="126">
        <v>0</v>
      </c>
      <c r="R41" s="161">
        <v>0</v>
      </c>
      <c r="S41" s="126">
        <v>0</v>
      </c>
      <c r="T41" s="156">
        <v>51</v>
      </c>
      <c r="U41" s="156">
        <v>4916.8680392156866</v>
      </c>
      <c r="X41" s="7">
        <f t="shared" si="0"/>
        <v>0</v>
      </c>
      <c r="Y41" s="7">
        <f t="shared" si="1"/>
        <v>0</v>
      </c>
      <c r="Z41" s="7">
        <f t="shared" si="2"/>
        <v>250760.27000000002</v>
      </c>
    </row>
    <row r="42" spans="1:26" x14ac:dyDescent="0.2">
      <c r="A42" s="22" t="s">
        <v>93</v>
      </c>
      <c r="B42" s="14" t="s">
        <v>94</v>
      </c>
      <c r="C42" s="23" t="s">
        <v>95</v>
      </c>
      <c r="D42" s="126">
        <v>1164487</v>
      </c>
      <c r="E42" s="160">
        <v>5288</v>
      </c>
      <c r="F42" s="127"/>
      <c r="G42" s="126">
        <v>1111581</v>
      </c>
      <c r="H42" s="160">
        <v>4959</v>
      </c>
      <c r="I42" s="151">
        <v>264400.82500000001</v>
      </c>
      <c r="J42" s="126">
        <v>3274141.5799999991</v>
      </c>
      <c r="K42" s="126">
        <v>222582.46</v>
      </c>
      <c r="L42" s="162">
        <v>1140072</v>
      </c>
      <c r="M42" s="126">
        <v>1140072</v>
      </c>
      <c r="N42" s="161">
        <v>13432</v>
      </c>
      <c r="O42" s="126">
        <v>13432</v>
      </c>
      <c r="P42" s="162">
        <v>0</v>
      </c>
      <c r="Q42" s="126">
        <v>0</v>
      </c>
      <c r="R42" s="161">
        <v>0</v>
      </c>
      <c r="S42" s="126">
        <v>0</v>
      </c>
      <c r="T42" s="156">
        <v>740</v>
      </c>
      <c r="U42" s="156">
        <v>6284.0919459459446</v>
      </c>
      <c r="X42" s="7">
        <f t="shared" si="0"/>
        <v>1116540</v>
      </c>
      <c r="Y42" s="7">
        <f t="shared" si="1"/>
        <v>1153504</v>
      </c>
      <c r="Z42" s="7">
        <f t="shared" si="2"/>
        <v>4650228.0399999991</v>
      </c>
    </row>
    <row r="43" spans="1:26" x14ac:dyDescent="0.2">
      <c r="A43" s="22" t="s">
        <v>96</v>
      </c>
      <c r="B43" s="14" t="s">
        <v>97</v>
      </c>
      <c r="C43" s="23" t="s">
        <v>98</v>
      </c>
      <c r="D43" s="126">
        <v>16602189</v>
      </c>
      <c r="E43" s="160">
        <v>426690</v>
      </c>
      <c r="F43" s="127"/>
      <c r="G43" s="126">
        <v>16340288</v>
      </c>
      <c r="H43" s="160">
        <v>364330</v>
      </c>
      <c r="I43" s="151">
        <v>2058544.08</v>
      </c>
      <c r="J43" s="126">
        <v>71059447.880000055</v>
      </c>
      <c r="K43" s="126">
        <v>0</v>
      </c>
      <c r="L43" s="162">
        <v>16059276.33</v>
      </c>
      <c r="M43" s="126">
        <v>16059275.889999997</v>
      </c>
      <c r="N43" s="161">
        <v>430443.27</v>
      </c>
      <c r="O43" s="126">
        <v>430443.26999999996</v>
      </c>
      <c r="P43" s="162">
        <v>0</v>
      </c>
      <c r="Q43" s="126">
        <v>0</v>
      </c>
      <c r="R43" s="161">
        <v>0</v>
      </c>
      <c r="S43" s="126">
        <v>0</v>
      </c>
      <c r="T43" s="156">
        <v>10046</v>
      </c>
      <c r="U43" s="156">
        <v>8714.8284929325164</v>
      </c>
      <c r="X43" s="7">
        <f t="shared" si="0"/>
        <v>16704618</v>
      </c>
      <c r="Y43" s="7">
        <f t="shared" si="1"/>
        <v>16489719.6</v>
      </c>
      <c r="Z43" s="7">
        <f t="shared" si="2"/>
        <v>87549167.040000051</v>
      </c>
    </row>
    <row r="44" spans="1:26" x14ac:dyDescent="0.2">
      <c r="A44" s="22" t="s">
        <v>99</v>
      </c>
      <c r="B44" s="14" t="s">
        <v>100</v>
      </c>
      <c r="C44" s="23" t="s">
        <v>101</v>
      </c>
      <c r="D44" s="126">
        <v>0</v>
      </c>
      <c r="E44" s="160">
        <v>0</v>
      </c>
      <c r="F44" s="127"/>
      <c r="G44" s="126">
        <v>0</v>
      </c>
      <c r="H44" s="160">
        <v>0</v>
      </c>
      <c r="I44" s="151">
        <v>0</v>
      </c>
      <c r="J44" s="126">
        <v>154251.09</v>
      </c>
      <c r="K44" s="126">
        <v>0</v>
      </c>
      <c r="L44" s="162">
        <v>0</v>
      </c>
      <c r="M44" s="126">
        <v>0</v>
      </c>
      <c r="N44" s="161">
        <v>0</v>
      </c>
      <c r="O44" s="126">
        <v>0</v>
      </c>
      <c r="P44" s="162">
        <v>0</v>
      </c>
      <c r="Q44" s="126">
        <v>0</v>
      </c>
      <c r="R44" s="161">
        <v>0</v>
      </c>
      <c r="S44" s="126">
        <v>0</v>
      </c>
      <c r="T44" s="156">
        <v>30</v>
      </c>
      <c r="U44" s="156">
        <v>5141.7029999999995</v>
      </c>
      <c r="X44" s="7">
        <f t="shared" si="0"/>
        <v>0</v>
      </c>
      <c r="Y44" s="7">
        <f t="shared" si="1"/>
        <v>0</v>
      </c>
      <c r="Z44" s="7">
        <f t="shared" si="2"/>
        <v>154251.09</v>
      </c>
    </row>
    <row r="45" spans="1:26" x14ac:dyDescent="0.2">
      <c r="A45" s="22" t="s">
        <v>102</v>
      </c>
      <c r="B45" s="14" t="s">
        <v>103</v>
      </c>
      <c r="C45" s="23" t="s">
        <v>104</v>
      </c>
      <c r="D45" s="126">
        <v>12128340</v>
      </c>
      <c r="E45" s="160">
        <v>236977</v>
      </c>
      <c r="F45" s="127"/>
      <c r="G45" s="126">
        <v>11741708</v>
      </c>
      <c r="H45" s="160">
        <v>225476</v>
      </c>
      <c r="I45" s="151">
        <v>2906474.8149999999</v>
      </c>
      <c r="J45" s="126">
        <v>81056678.800000057</v>
      </c>
      <c r="K45" s="126">
        <v>0</v>
      </c>
      <c r="L45" s="162">
        <v>8544343</v>
      </c>
      <c r="M45" s="126">
        <v>8544343</v>
      </c>
      <c r="N45" s="161">
        <v>104448</v>
      </c>
      <c r="O45" s="126">
        <v>104448</v>
      </c>
      <c r="P45" s="162">
        <v>0</v>
      </c>
      <c r="Q45" s="126">
        <v>0</v>
      </c>
      <c r="R45" s="161">
        <v>0</v>
      </c>
      <c r="S45" s="126">
        <v>0</v>
      </c>
      <c r="T45" s="156">
        <v>7298</v>
      </c>
      <c r="U45" s="156">
        <v>12291.788133735277</v>
      </c>
      <c r="X45" s="7">
        <f t="shared" si="0"/>
        <v>11967184</v>
      </c>
      <c r="Y45" s="7">
        <f t="shared" si="1"/>
        <v>8648791</v>
      </c>
      <c r="Z45" s="7">
        <f t="shared" si="2"/>
        <v>89705469.800000057</v>
      </c>
    </row>
    <row r="46" spans="1:26" x14ac:dyDescent="0.2">
      <c r="A46" s="22" t="s">
        <v>105</v>
      </c>
      <c r="B46" s="14" t="s">
        <v>106</v>
      </c>
      <c r="C46" s="23" t="s">
        <v>107</v>
      </c>
      <c r="D46" s="126">
        <v>1463283</v>
      </c>
      <c r="E46" s="160">
        <v>30077</v>
      </c>
      <c r="F46" s="127"/>
      <c r="G46" s="126">
        <v>1423501</v>
      </c>
      <c r="H46" s="160">
        <v>26449</v>
      </c>
      <c r="I46" s="151">
        <v>396293.625</v>
      </c>
      <c r="J46" s="126">
        <v>7831182.5600000024</v>
      </c>
      <c r="K46" s="126">
        <v>0</v>
      </c>
      <c r="L46" s="162">
        <v>1112661</v>
      </c>
      <c r="M46" s="126">
        <v>1112661</v>
      </c>
      <c r="N46" s="161">
        <v>25033</v>
      </c>
      <c r="O46" s="126">
        <v>25033</v>
      </c>
      <c r="P46" s="162">
        <v>0</v>
      </c>
      <c r="Q46" s="126">
        <v>0</v>
      </c>
      <c r="R46" s="161">
        <v>0</v>
      </c>
      <c r="S46" s="126">
        <v>0</v>
      </c>
      <c r="T46" s="156">
        <v>775</v>
      </c>
      <c r="U46" s="156">
        <v>11572.7439483871</v>
      </c>
      <c r="X46" s="7">
        <f t="shared" si="0"/>
        <v>1449950</v>
      </c>
      <c r="Y46" s="7">
        <f t="shared" si="1"/>
        <v>1137694</v>
      </c>
      <c r="Z46" s="7">
        <f t="shared" si="2"/>
        <v>8968876.5600000024</v>
      </c>
    </row>
    <row r="47" spans="1:26" x14ac:dyDescent="0.2">
      <c r="A47" s="25" t="s">
        <v>108</v>
      </c>
      <c r="B47" s="14" t="s">
        <v>109</v>
      </c>
      <c r="C47" s="23" t="s">
        <v>110</v>
      </c>
      <c r="D47" s="126">
        <v>543795</v>
      </c>
      <c r="E47" s="160">
        <v>4958</v>
      </c>
      <c r="F47" s="127"/>
      <c r="G47" s="126">
        <v>634210</v>
      </c>
      <c r="H47" s="160">
        <v>2645</v>
      </c>
      <c r="I47" s="151">
        <v>90757.04</v>
      </c>
      <c r="J47" s="126">
        <v>2005175.3999999994</v>
      </c>
      <c r="K47" s="126">
        <v>62779.939999999995</v>
      </c>
      <c r="L47" s="162">
        <v>415913</v>
      </c>
      <c r="M47" s="126">
        <v>415914</v>
      </c>
      <c r="N47" s="161">
        <v>17812</v>
      </c>
      <c r="O47" s="126">
        <v>17812</v>
      </c>
      <c r="P47" s="162">
        <v>0</v>
      </c>
      <c r="Q47" s="126">
        <v>0</v>
      </c>
      <c r="R47" s="161">
        <v>0</v>
      </c>
      <c r="S47" s="126">
        <v>0</v>
      </c>
      <c r="T47" s="156">
        <v>267</v>
      </c>
      <c r="U47" s="156">
        <v>9369.5930337078626</v>
      </c>
      <c r="X47" s="7">
        <f t="shared" si="0"/>
        <v>636855</v>
      </c>
      <c r="Y47" s="7">
        <f t="shared" si="1"/>
        <v>433725</v>
      </c>
      <c r="Z47" s="7">
        <f t="shared" si="2"/>
        <v>2501681.3399999994</v>
      </c>
    </row>
    <row r="48" spans="1:26" x14ac:dyDescent="0.2">
      <c r="A48" s="22" t="s">
        <v>111</v>
      </c>
      <c r="B48" s="14" t="s">
        <v>109</v>
      </c>
      <c r="C48" s="23" t="s">
        <v>112</v>
      </c>
      <c r="D48" s="126">
        <v>0</v>
      </c>
      <c r="E48" s="160">
        <v>0</v>
      </c>
      <c r="F48" s="127"/>
      <c r="G48" s="126">
        <v>0</v>
      </c>
      <c r="H48" s="160">
        <v>0</v>
      </c>
      <c r="I48" s="151">
        <v>23614.52</v>
      </c>
      <c r="J48" s="126">
        <v>326560.96000000002</v>
      </c>
      <c r="K48" s="126">
        <v>0</v>
      </c>
      <c r="L48" s="162">
        <v>0</v>
      </c>
      <c r="M48" s="126">
        <v>0</v>
      </c>
      <c r="N48" s="161">
        <v>0</v>
      </c>
      <c r="O48" s="126">
        <v>0</v>
      </c>
      <c r="P48" s="162">
        <v>0</v>
      </c>
      <c r="Q48" s="126">
        <v>0</v>
      </c>
      <c r="R48" s="161">
        <v>0</v>
      </c>
      <c r="S48" s="126">
        <v>0</v>
      </c>
      <c r="T48" s="156">
        <v>42</v>
      </c>
      <c r="U48" s="156">
        <v>7775.2609523809533</v>
      </c>
      <c r="X48" s="7">
        <f t="shared" si="0"/>
        <v>0</v>
      </c>
      <c r="Y48" s="7">
        <f t="shared" si="1"/>
        <v>0</v>
      </c>
      <c r="Z48" s="7">
        <f t="shared" si="2"/>
        <v>326560.96000000002</v>
      </c>
    </row>
    <row r="49" spans="1:26" x14ac:dyDescent="0.2">
      <c r="A49" s="22" t="s">
        <v>113</v>
      </c>
      <c r="B49" s="14" t="s">
        <v>109</v>
      </c>
      <c r="C49" s="23" t="s">
        <v>114</v>
      </c>
      <c r="D49" s="126">
        <v>0</v>
      </c>
      <c r="E49" s="160">
        <v>0</v>
      </c>
      <c r="F49" s="127"/>
      <c r="G49" s="126">
        <v>0</v>
      </c>
      <c r="H49" s="160">
        <v>0</v>
      </c>
      <c r="I49" s="151">
        <v>11834.22</v>
      </c>
      <c r="J49" s="126">
        <v>39859.51</v>
      </c>
      <c r="K49" s="126">
        <v>0</v>
      </c>
      <c r="L49" s="162">
        <v>0</v>
      </c>
      <c r="M49" s="126">
        <v>0</v>
      </c>
      <c r="N49" s="161">
        <v>0</v>
      </c>
      <c r="O49" s="126">
        <v>0</v>
      </c>
      <c r="P49" s="162">
        <v>0</v>
      </c>
      <c r="Q49" s="126">
        <v>0</v>
      </c>
      <c r="R49" s="161">
        <v>0</v>
      </c>
      <c r="S49" s="126">
        <v>0</v>
      </c>
      <c r="T49" s="156">
        <v>33</v>
      </c>
      <c r="U49" s="156">
        <v>1207.8639393939395</v>
      </c>
      <c r="X49" s="7">
        <f t="shared" si="0"/>
        <v>0</v>
      </c>
      <c r="Y49" s="7">
        <f t="shared" si="1"/>
        <v>0</v>
      </c>
      <c r="Z49" s="7">
        <f t="shared" si="2"/>
        <v>39859.51</v>
      </c>
    </row>
    <row r="50" spans="1:26" x14ac:dyDescent="0.2">
      <c r="A50" s="22" t="s">
        <v>115</v>
      </c>
      <c r="B50" s="14" t="s">
        <v>109</v>
      </c>
      <c r="C50" s="23" t="s">
        <v>116</v>
      </c>
      <c r="D50" s="126">
        <v>0</v>
      </c>
      <c r="E50" s="160">
        <v>0</v>
      </c>
      <c r="F50" s="127"/>
      <c r="G50" s="126">
        <v>0</v>
      </c>
      <c r="H50" s="160">
        <v>0</v>
      </c>
      <c r="I50" s="151">
        <v>13870.13</v>
      </c>
      <c r="J50" s="126">
        <v>84273.14</v>
      </c>
      <c r="K50" s="126">
        <v>0</v>
      </c>
      <c r="L50" s="162">
        <v>0</v>
      </c>
      <c r="M50" s="126">
        <v>0</v>
      </c>
      <c r="N50" s="161">
        <v>0</v>
      </c>
      <c r="O50" s="126">
        <v>0</v>
      </c>
      <c r="P50" s="162">
        <v>0</v>
      </c>
      <c r="Q50" s="126">
        <v>0</v>
      </c>
      <c r="R50" s="161">
        <v>0</v>
      </c>
      <c r="S50" s="126">
        <v>0</v>
      </c>
      <c r="T50" s="156">
        <v>21</v>
      </c>
      <c r="U50" s="156">
        <v>4013.0066666666667</v>
      </c>
      <c r="X50" s="7">
        <f t="shared" si="0"/>
        <v>0</v>
      </c>
      <c r="Y50" s="7">
        <f t="shared" si="1"/>
        <v>0</v>
      </c>
      <c r="Z50" s="7">
        <f t="shared" si="2"/>
        <v>84273.14</v>
      </c>
    </row>
    <row r="51" spans="1:26" x14ac:dyDescent="0.2">
      <c r="A51" s="22" t="s">
        <v>117</v>
      </c>
      <c r="B51" s="14" t="s">
        <v>109</v>
      </c>
      <c r="C51" s="23" t="s">
        <v>118</v>
      </c>
      <c r="D51" s="126">
        <v>0</v>
      </c>
      <c r="E51" s="160">
        <v>0</v>
      </c>
      <c r="F51" s="127"/>
      <c r="G51" s="126">
        <v>0</v>
      </c>
      <c r="H51" s="160">
        <v>0</v>
      </c>
      <c r="I51" s="151">
        <v>0</v>
      </c>
      <c r="J51" s="126">
        <v>9807.2000000000007</v>
      </c>
      <c r="K51" s="126">
        <v>0</v>
      </c>
      <c r="L51" s="162">
        <v>0</v>
      </c>
      <c r="M51" s="126">
        <v>0</v>
      </c>
      <c r="N51" s="161">
        <v>0</v>
      </c>
      <c r="O51" s="126">
        <v>0</v>
      </c>
      <c r="P51" s="162">
        <v>0</v>
      </c>
      <c r="Q51" s="126">
        <v>0</v>
      </c>
      <c r="R51" s="161">
        <v>0</v>
      </c>
      <c r="S51" s="126">
        <v>0</v>
      </c>
      <c r="T51" s="156" t="s">
        <v>530</v>
      </c>
      <c r="U51" s="156" t="s">
        <v>530</v>
      </c>
      <c r="X51" s="7">
        <f t="shared" si="0"/>
        <v>0</v>
      </c>
      <c r="Y51" s="7">
        <f t="shared" si="1"/>
        <v>0</v>
      </c>
      <c r="Z51" s="7">
        <f t="shared" si="2"/>
        <v>9807.2000000000007</v>
      </c>
    </row>
    <row r="52" spans="1:26" x14ac:dyDescent="0.2">
      <c r="A52" s="22" t="s">
        <v>119</v>
      </c>
      <c r="B52" s="14" t="s">
        <v>120</v>
      </c>
      <c r="C52" s="23" t="s">
        <v>121</v>
      </c>
      <c r="D52" s="126">
        <v>0</v>
      </c>
      <c r="E52" s="160">
        <v>0</v>
      </c>
      <c r="F52" s="127"/>
      <c r="G52" s="126">
        <v>0</v>
      </c>
      <c r="H52" s="160">
        <v>0</v>
      </c>
      <c r="I52" s="151">
        <v>14340.96</v>
      </c>
      <c r="J52" s="126">
        <v>434563.23</v>
      </c>
      <c r="K52" s="126">
        <v>0</v>
      </c>
      <c r="L52" s="162">
        <v>0</v>
      </c>
      <c r="M52" s="126">
        <v>0</v>
      </c>
      <c r="N52" s="161">
        <v>0</v>
      </c>
      <c r="O52" s="126">
        <v>0</v>
      </c>
      <c r="P52" s="162">
        <v>0</v>
      </c>
      <c r="Q52" s="126">
        <v>0</v>
      </c>
      <c r="R52" s="161">
        <v>0</v>
      </c>
      <c r="S52" s="126">
        <v>0</v>
      </c>
      <c r="T52" s="156">
        <v>61</v>
      </c>
      <c r="U52" s="156">
        <v>7123.9873770491804</v>
      </c>
      <c r="X52" s="7">
        <f t="shared" si="0"/>
        <v>0</v>
      </c>
      <c r="Y52" s="7">
        <f t="shared" si="1"/>
        <v>0</v>
      </c>
      <c r="Z52" s="7">
        <f t="shared" si="2"/>
        <v>434563.23</v>
      </c>
    </row>
    <row r="53" spans="1:26" x14ac:dyDescent="0.2">
      <c r="A53" s="22" t="s">
        <v>122</v>
      </c>
      <c r="B53" s="14" t="s">
        <v>120</v>
      </c>
      <c r="C53" s="23" t="s">
        <v>123</v>
      </c>
      <c r="D53" s="126">
        <v>2618588</v>
      </c>
      <c r="E53" s="160">
        <v>34043</v>
      </c>
      <c r="F53" s="127"/>
      <c r="G53" s="126">
        <v>2292070</v>
      </c>
      <c r="H53" s="160">
        <v>38681</v>
      </c>
      <c r="I53" s="151">
        <v>394750.84</v>
      </c>
      <c r="J53" s="126">
        <v>11994793.41</v>
      </c>
      <c r="K53" s="126">
        <v>0</v>
      </c>
      <c r="L53" s="162">
        <v>1940528.73</v>
      </c>
      <c r="M53" s="126">
        <v>1940528.7300000007</v>
      </c>
      <c r="N53" s="161">
        <v>80928.08</v>
      </c>
      <c r="O53" s="126">
        <v>80928.08</v>
      </c>
      <c r="P53" s="162">
        <v>0</v>
      </c>
      <c r="Q53" s="126">
        <v>0</v>
      </c>
      <c r="R53" s="161">
        <v>0</v>
      </c>
      <c r="S53" s="126">
        <v>0</v>
      </c>
      <c r="T53" s="156">
        <v>1502</v>
      </c>
      <c r="U53" s="156">
        <v>9331.7245139813585</v>
      </c>
      <c r="X53" s="7">
        <f t="shared" si="0"/>
        <v>2330751</v>
      </c>
      <c r="Y53" s="7">
        <f t="shared" si="1"/>
        <v>2021456.81</v>
      </c>
      <c r="Z53" s="7">
        <f t="shared" si="2"/>
        <v>14016250.220000001</v>
      </c>
    </row>
    <row r="54" spans="1:26" x14ac:dyDescent="0.2">
      <c r="A54" s="22" t="s">
        <v>124</v>
      </c>
      <c r="B54" s="14" t="s">
        <v>120</v>
      </c>
      <c r="C54" s="23" t="s">
        <v>125</v>
      </c>
      <c r="D54" s="126">
        <v>1982466</v>
      </c>
      <c r="E54" s="160">
        <v>32721</v>
      </c>
      <c r="F54" s="127"/>
      <c r="G54" s="126">
        <v>1925065</v>
      </c>
      <c r="H54" s="160">
        <v>30416</v>
      </c>
      <c r="I54" s="151">
        <v>704924.625</v>
      </c>
      <c r="J54" s="126">
        <v>8588402.4699999969</v>
      </c>
      <c r="K54" s="126">
        <v>0</v>
      </c>
      <c r="L54" s="162">
        <v>1765078</v>
      </c>
      <c r="M54" s="126">
        <v>1765078.0000000002</v>
      </c>
      <c r="N54" s="161">
        <v>72338</v>
      </c>
      <c r="O54" s="126">
        <v>72338</v>
      </c>
      <c r="P54" s="162">
        <v>0</v>
      </c>
      <c r="Q54" s="126">
        <v>0</v>
      </c>
      <c r="R54" s="161">
        <v>0</v>
      </c>
      <c r="S54" s="126">
        <v>0</v>
      </c>
      <c r="T54" s="156">
        <v>1239</v>
      </c>
      <c r="U54" s="156">
        <v>8414.7041727199321</v>
      </c>
      <c r="X54" s="7">
        <f t="shared" si="0"/>
        <v>1955481</v>
      </c>
      <c r="Y54" s="7">
        <f t="shared" si="1"/>
        <v>1837416</v>
      </c>
      <c r="Z54" s="7">
        <f t="shared" si="2"/>
        <v>10425818.469999997</v>
      </c>
    </row>
    <row r="55" spans="1:26" x14ac:dyDescent="0.2">
      <c r="A55" s="22" t="s">
        <v>126</v>
      </c>
      <c r="B55" s="14" t="s">
        <v>120</v>
      </c>
      <c r="C55" s="23" t="s">
        <v>127</v>
      </c>
      <c r="D55" s="126">
        <v>2575345</v>
      </c>
      <c r="E55" s="160">
        <v>39331</v>
      </c>
      <c r="F55" s="127"/>
      <c r="G55" s="126">
        <v>2592907</v>
      </c>
      <c r="H55" s="160">
        <v>35045</v>
      </c>
      <c r="I55" s="151">
        <v>577506</v>
      </c>
      <c r="J55" s="126">
        <v>10670335.910000004</v>
      </c>
      <c r="K55" s="126">
        <v>0</v>
      </c>
      <c r="L55" s="162">
        <v>1221295</v>
      </c>
      <c r="M55" s="126">
        <v>1221295.2800000003</v>
      </c>
      <c r="N55" s="161">
        <v>55346</v>
      </c>
      <c r="O55" s="126">
        <v>55346</v>
      </c>
      <c r="P55" s="162">
        <v>0</v>
      </c>
      <c r="Q55" s="126">
        <v>0</v>
      </c>
      <c r="R55" s="161">
        <v>0</v>
      </c>
      <c r="S55" s="126">
        <v>0</v>
      </c>
      <c r="T55" s="156">
        <v>1484</v>
      </c>
      <c r="U55" s="156">
        <v>8050.5237129380084</v>
      </c>
      <c r="X55" s="7">
        <f t="shared" si="0"/>
        <v>2627952</v>
      </c>
      <c r="Y55" s="7">
        <f t="shared" si="1"/>
        <v>1276641</v>
      </c>
      <c r="Z55" s="7">
        <f t="shared" si="2"/>
        <v>11946977.190000005</v>
      </c>
    </row>
    <row r="56" spans="1:26" x14ac:dyDescent="0.2">
      <c r="A56" s="22" t="s">
        <v>128</v>
      </c>
      <c r="B56" s="14" t="s">
        <v>120</v>
      </c>
      <c r="C56" s="23" t="s">
        <v>129</v>
      </c>
      <c r="D56" s="126">
        <v>4446347</v>
      </c>
      <c r="E56" s="160">
        <v>63458</v>
      </c>
      <c r="F56" s="127"/>
      <c r="G56" s="126">
        <v>4415163</v>
      </c>
      <c r="H56" s="160">
        <v>71412</v>
      </c>
      <c r="I56" s="151">
        <v>717687.90499999991</v>
      </c>
      <c r="J56" s="126">
        <v>22900458.590000022</v>
      </c>
      <c r="K56" s="126">
        <v>1556192.0200000007</v>
      </c>
      <c r="L56" s="162">
        <v>5542765.2699999996</v>
      </c>
      <c r="M56" s="126">
        <v>5182992.2699999986</v>
      </c>
      <c r="N56" s="161">
        <v>139730.23000000001</v>
      </c>
      <c r="O56" s="126">
        <v>139730.23000000001</v>
      </c>
      <c r="P56" s="162">
        <v>0</v>
      </c>
      <c r="Q56" s="126">
        <v>0</v>
      </c>
      <c r="R56" s="161">
        <v>0</v>
      </c>
      <c r="S56" s="126">
        <v>0</v>
      </c>
      <c r="T56" s="156">
        <v>2664</v>
      </c>
      <c r="U56" s="156">
        <v>11178.443359609617</v>
      </c>
      <c r="X56" s="7">
        <f t="shared" si="0"/>
        <v>4486575</v>
      </c>
      <c r="Y56" s="7">
        <f t="shared" si="1"/>
        <v>5682495.5</v>
      </c>
      <c r="Z56" s="7">
        <f t="shared" si="2"/>
        <v>29779373.110000022</v>
      </c>
    </row>
    <row r="57" spans="1:26" x14ac:dyDescent="0.2">
      <c r="A57" s="22" t="s">
        <v>130</v>
      </c>
      <c r="B57" s="14" t="s">
        <v>120</v>
      </c>
      <c r="C57" s="23" t="s">
        <v>131</v>
      </c>
      <c r="D57" s="126">
        <v>754736</v>
      </c>
      <c r="E57" s="160">
        <v>14873</v>
      </c>
      <c r="F57" s="127"/>
      <c r="G57" s="126">
        <v>813118</v>
      </c>
      <c r="H57" s="160">
        <v>6612</v>
      </c>
      <c r="I57" s="151">
        <v>195157.2</v>
      </c>
      <c r="J57" s="126">
        <v>2434595.5700000003</v>
      </c>
      <c r="K57" s="126">
        <v>0</v>
      </c>
      <c r="L57" s="162">
        <v>684914.89</v>
      </c>
      <c r="M57" s="126">
        <v>684914.89</v>
      </c>
      <c r="N57" s="161">
        <v>8706.67</v>
      </c>
      <c r="O57" s="126">
        <v>8706.67</v>
      </c>
      <c r="P57" s="162">
        <v>0</v>
      </c>
      <c r="Q57" s="126">
        <v>0</v>
      </c>
      <c r="R57" s="161">
        <v>0</v>
      </c>
      <c r="S57" s="126">
        <v>0</v>
      </c>
      <c r="T57" s="156">
        <v>465</v>
      </c>
      <c r="U57" s="156">
        <v>6727.3486666666677</v>
      </c>
      <c r="X57" s="7">
        <f t="shared" si="0"/>
        <v>819730</v>
      </c>
      <c r="Y57" s="7">
        <f t="shared" si="1"/>
        <v>693621.56</v>
      </c>
      <c r="Z57" s="7">
        <f t="shared" si="2"/>
        <v>3128217.1300000004</v>
      </c>
    </row>
    <row r="58" spans="1:26" x14ac:dyDescent="0.2">
      <c r="A58" s="22" t="s">
        <v>132</v>
      </c>
      <c r="B58" s="14" t="s">
        <v>120</v>
      </c>
      <c r="C58" s="23" t="s">
        <v>133</v>
      </c>
      <c r="D58" s="126">
        <v>0</v>
      </c>
      <c r="E58" s="160">
        <v>0</v>
      </c>
      <c r="F58" s="127"/>
      <c r="G58" s="126">
        <v>0</v>
      </c>
      <c r="H58" s="160">
        <v>0</v>
      </c>
      <c r="I58" s="151">
        <v>0</v>
      </c>
      <c r="J58" s="126">
        <v>1323014.9599999995</v>
      </c>
      <c r="K58" s="126">
        <v>0</v>
      </c>
      <c r="L58" s="162">
        <v>75240</v>
      </c>
      <c r="M58" s="126">
        <v>75239.999999999985</v>
      </c>
      <c r="N58" s="161">
        <v>0</v>
      </c>
      <c r="O58" s="126">
        <v>0</v>
      </c>
      <c r="P58" s="162">
        <v>0</v>
      </c>
      <c r="Q58" s="126">
        <v>0</v>
      </c>
      <c r="R58" s="161">
        <v>0</v>
      </c>
      <c r="S58" s="126">
        <v>0</v>
      </c>
      <c r="T58" s="156">
        <v>108</v>
      </c>
      <c r="U58" s="156">
        <v>12946.80518518518</v>
      </c>
      <c r="X58" s="7">
        <f t="shared" si="0"/>
        <v>0</v>
      </c>
      <c r="Y58" s="7">
        <f t="shared" si="1"/>
        <v>75240</v>
      </c>
      <c r="Z58" s="7">
        <f t="shared" si="2"/>
        <v>1398254.9599999995</v>
      </c>
    </row>
    <row r="59" spans="1:26" x14ac:dyDescent="0.2">
      <c r="A59" s="22" t="s">
        <v>134</v>
      </c>
      <c r="B59" s="14" t="s">
        <v>120</v>
      </c>
      <c r="C59" s="23" t="s">
        <v>135</v>
      </c>
      <c r="D59" s="126">
        <v>3850604</v>
      </c>
      <c r="E59" s="160">
        <v>25449</v>
      </c>
      <c r="F59" s="127"/>
      <c r="G59" s="126">
        <v>3750553</v>
      </c>
      <c r="H59" s="160">
        <v>31408</v>
      </c>
      <c r="I59" s="151">
        <v>537131.25</v>
      </c>
      <c r="J59" s="126">
        <v>20381333.550000008</v>
      </c>
      <c r="K59" s="126">
        <v>0</v>
      </c>
      <c r="L59" s="162">
        <v>3046931</v>
      </c>
      <c r="M59" s="126">
        <v>3046931.0000000009</v>
      </c>
      <c r="N59" s="161">
        <v>58608</v>
      </c>
      <c r="O59" s="126">
        <v>58608</v>
      </c>
      <c r="P59" s="162">
        <v>0</v>
      </c>
      <c r="Q59" s="126">
        <v>0</v>
      </c>
      <c r="R59" s="161">
        <v>0</v>
      </c>
      <c r="S59" s="126">
        <v>0</v>
      </c>
      <c r="T59" s="156">
        <v>2204</v>
      </c>
      <c r="U59" s="156">
        <v>10656.475748638843</v>
      </c>
      <c r="X59" s="7">
        <f t="shared" si="0"/>
        <v>3781961</v>
      </c>
      <c r="Y59" s="7">
        <f t="shared" si="1"/>
        <v>3105539</v>
      </c>
      <c r="Z59" s="7">
        <f t="shared" si="2"/>
        <v>23486872.550000008</v>
      </c>
    </row>
    <row r="60" spans="1:26" x14ac:dyDescent="0.2">
      <c r="A60" s="22" t="s">
        <v>136</v>
      </c>
      <c r="B60" s="14" t="s">
        <v>120</v>
      </c>
      <c r="C60" s="23" t="s">
        <v>137</v>
      </c>
      <c r="D60" s="126">
        <v>0</v>
      </c>
      <c r="E60" s="160">
        <v>0</v>
      </c>
      <c r="F60" s="127"/>
      <c r="G60" s="126">
        <v>0</v>
      </c>
      <c r="H60" s="160">
        <v>0</v>
      </c>
      <c r="I60" s="151">
        <v>40132.89</v>
      </c>
      <c r="J60" s="126">
        <v>875398.72</v>
      </c>
      <c r="K60" s="126">
        <v>0</v>
      </c>
      <c r="L60" s="162">
        <v>0</v>
      </c>
      <c r="M60" s="126">
        <v>0</v>
      </c>
      <c r="N60" s="161">
        <v>0</v>
      </c>
      <c r="O60" s="126">
        <v>0</v>
      </c>
      <c r="P60" s="162">
        <v>0</v>
      </c>
      <c r="Q60" s="126">
        <v>0</v>
      </c>
      <c r="R60" s="161">
        <v>0</v>
      </c>
      <c r="S60" s="126">
        <v>0</v>
      </c>
      <c r="T60" s="156">
        <v>122</v>
      </c>
      <c r="U60" s="156">
        <v>7175.399344262295</v>
      </c>
      <c r="X60" s="7">
        <f t="shared" si="0"/>
        <v>0</v>
      </c>
      <c r="Y60" s="7">
        <f t="shared" si="1"/>
        <v>0</v>
      </c>
      <c r="Z60" s="7">
        <f t="shared" si="2"/>
        <v>875398.72</v>
      </c>
    </row>
    <row r="61" spans="1:26" x14ac:dyDescent="0.2">
      <c r="A61" s="22" t="s">
        <v>138</v>
      </c>
      <c r="B61" s="14" t="s">
        <v>120</v>
      </c>
      <c r="C61" s="23" t="s">
        <v>139</v>
      </c>
      <c r="D61" s="126">
        <v>0</v>
      </c>
      <c r="E61" s="160">
        <v>0</v>
      </c>
      <c r="F61" s="127"/>
      <c r="G61" s="126">
        <v>0</v>
      </c>
      <c r="H61" s="160">
        <v>0</v>
      </c>
      <c r="I61" s="151">
        <v>4564.01</v>
      </c>
      <c r="J61" s="126">
        <v>240561.46</v>
      </c>
      <c r="K61" s="126">
        <v>0</v>
      </c>
      <c r="L61" s="162">
        <v>0</v>
      </c>
      <c r="M61" s="126">
        <v>0</v>
      </c>
      <c r="N61" s="161">
        <v>0</v>
      </c>
      <c r="O61" s="126">
        <v>0</v>
      </c>
      <c r="P61" s="162">
        <v>0</v>
      </c>
      <c r="Q61" s="126">
        <v>0</v>
      </c>
      <c r="R61" s="161">
        <v>0</v>
      </c>
      <c r="S61" s="126">
        <v>0</v>
      </c>
      <c r="T61" s="156">
        <v>59</v>
      </c>
      <c r="U61" s="156">
        <v>4077.3128813559319</v>
      </c>
      <c r="X61" s="7">
        <f t="shared" si="0"/>
        <v>0</v>
      </c>
      <c r="Y61" s="7">
        <f t="shared" si="1"/>
        <v>0</v>
      </c>
      <c r="Z61" s="7">
        <f t="shared" si="2"/>
        <v>240561.46</v>
      </c>
    </row>
    <row r="62" spans="1:26" x14ac:dyDescent="0.2">
      <c r="A62" s="22" t="s">
        <v>140</v>
      </c>
      <c r="B62" s="14" t="s">
        <v>120</v>
      </c>
      <c r="C62" s="23" t="s">
        <v>141</v>
      </c>
      <c r="D62" s="126">
        <v>0</v>
      </c>
      <c r="E62" s="160">
        <v>0</v>
      </c>
      <c r="F62" s="127"/>
      <c r="G62" s="126">
        <v>0</v>
      </c>
      <c r="H62" s="160">
        <v>0</v>
      </c>
      <c r="I62" s="151">
        <v>25758.14</v>
      </c>
      <c r="J62" s="126">
        <v>219072.89</v>
      </c>
      <c r="K62" s="126">
        <v>0</v>
      </c>
      <c r="L62" s="162">
        <v>0</v>
      </c>
      <c r="M62" s="126">
        <v>0</v>
      </c>
      <c r="N62" s="161">
        <v>0</v>
      </c>
      <c r="O62" s="126">
        <v>0</v>
      </c>
      <c r="P62" s="162">
        <v>0</v>
      </c>
      <c r="Q62" s="126">
        <v>0</v>
      </c>
      <c r="R62" s="161">
        <v>0</v>
      </c>
      <c r="S62" s="126">
        <v>0</v>
      </c>
      <c r="T62" s="156">
        <v>38</v>
      </c>
      <c r="U62" s="156">
        <v>5765.0760526315789</v>
      </c>
      <c r="X62" s="7">
        <f t="shared" si="0"/>
        <v>0</v>
      </c>
      <c r="Y62" s="7">
        <f t="shared" si="1"/>
        <v>0</v>
      </c>
      <c r="Z62" s="7">
        <f t="shared" si="2"/>
        <v>219072.89</v>
      </c>
    </row>
    <row r="63" spans="1:26" x14ac:dyDescent="0.2">
      <c r="A63" s="22" t="s">
        <v>142</v>
      </c>
      <c r="B63" s="14" t="s">
        <v>120</v>
      </c>
      <c r="C63" s="23" t="s">
        <v>143</v>
      </c>
      <c r="D63" s="126">
        <v>932344</v>
      </c>
      <c r="E63" s="160">
        <v>10576</v>
      </c>
      <c r="F63" s="127"/>
      <c r="G63" s="126">
        <v>986309</v>
      </c>
      <c r="H63" s="160">
        <v>11571</v>
      </c>
      <c r="I63" s="151">
        <v>131432.4</v>
      </c>
      <c r="J63" s="126">
        <v>5533553.6299999962</v>
      </c>
      <c r="K63" s="126">
        <v>4275</v>
      </c>
      <c r="L63" s="162">
        <v>925441.4</v>
      </c>
      <c r="M63" s="126">
        <v>925441.39999999991</v>
      </c>
      <c r="N63" s="161">
        <v>17475.23</v>
      </c>
      <c r="O63" s="126">
        <v>17475.23</v>
      </c>
      <c r="P63" s="162">
        <v>0</v>
      </c>
      <c r="Q63" s="126">
        <v>0</v>
      </c>
      <c r="R63" s="161">
        <v>0</v>
      </c>
      <c r="S63" s="126">
        <v>0</v>
      </c>
      <c r="T63" s="156">
        <v>592</v>
      </c>
      <c r="U63" s="156">
        <v>10947.204831081075</v>
      </c>
      <c r="X63" s="7">
        <f t="shared" si="0"/>
        <v>997880</v>
      </c>
      <c r="Y63" s="7">
        <f t="shared" si="1"/>
        <v>942916.63</v>
      </c>
      <c r="Z63" s="7">
        <f t="shared" si="2"/>
        <v>6480745.2599999961</v>
      </c>
    </row>
    <row r="64" spans="1:26" x14ac:dyDescent="0.2">
      <c r="A64" s="22" t="s">
        <v>144</v>
      </c>
      <c r="B64" s="14" t="s">
        <v>120</v>
      </c>
      <c r="C64" s="23" t="s">
        <v>145</v>
      </c>
      <c r="D64" s="126">
        <v>4038182</v>
      </c>
      <c r="E64" s="160">
        <v>45611</v>
      </c>
      <c r="F64" s="127"/>
      <c r="G64" s="126">
        <v>4055484</v>
      </c>
      <c r="H64" s="160">
        <v>45294</v>
      </c>
      <c r="I64" s="151">
        <v>561830.01</v>
      </c>
      <c r="J64" s="126">
        <v>16554138.859999992</v>
      </c>
      <c r="K64" s="126">
        <v>149.63999999999999</v>
      </c>
      <c r="L64" s="162">
        <v>2816726.83</v>
      </c>
      <c r="M64" s="126">
        <v>3241006.8299999996</v>
      </c>
      <c r="N64" s="161">
        <v>25948.51</v>
      </c>
      <c r="O64" s="126">
        <v>25948.51</v>
      </c>
      <c r="P64" s="162">
        <v>0</v>
      </c>
      <c r="Q64" s="126">
        <v>0</v>
      </c>
      <c r="R64" s="161">
        <v>0</v>
      </c>
      <c r="S64" s="126">
        <v>0</v>
      </c>
      <c r="T64" s="156">
        <v>2183</v>
      </c>
      <c r="U64" s="156">
        <v>9079.8185249656399</v>
      </c>
      <c r="X64" s="7">
        <f t="shared" si="0"/>
        <v>4100778</v>
      </c>
      <c r="Y64" s="7">
        <f t="shared" si="1"/>
        <v>2842675.34</v>
      </c>
      <c r="Z64" s="7">
        <f t="shared" si="2"/>
        <v>19821243.839999992</v>
      </c>
    </row>
    <row r="65" spans="1:26" x14ac:dyDescent="0.2">
      <c r="A65" s="22" t="s">
        <v>146</v>
      </c>
      <c r="B65" s="14" t="s">
        <v>120</v>
      </c>
      <c r="C65" s="23" t="s">
        <v>147</v>
      </c>
      <c r="D65" s="126">
        <v>0</v>
      </c>
      <c r="E65" s="160">
        <v>0</v>
      </c>
      <c r="F65" s="127"/>
      <c r="G65" s="126">
        <v>0</v>
      </c>
      <c r="H65" s="160">
        <v>0</v>
      </c>
      <c r="I65" s="151">
        <v>0</v>
      </c>
      <c r="J65" s="126">
        <v>124806.48</v>
      </c>
      <c r="K65" s="126">
        <v>0</v>
      </c>
      <c r="L65" s="162">
        <v>5243.77</v>
      </c>
      <c r="M65" s="126">
        <v>5243.77</v>
      </c>
      <c r="N65" s="161">
        <v>0</v>
      </c>
      <c r="O65" s="126">
        <v>0</v>
      </c>
      <c r="P65" s="162">
        <v>0</v>
      </c>
      <c r="Q65" s="126">
        <v>0</v>
      </c>
      <c r="R65" s="161">
        <v>0</v>
      </c>
      <c r="S65" s="126">
        <v>0</v>
      </c>
      <c r="T65" s="156">
        <v>18</v>
      </c>
      <c r="U65" s="156">
        <v>7225.0138888888887</v>
      </c>
      <c r="X65" s="7">
        <f t="shared" si="0"/>
        <v>0</v>
      </c>
      <c r="Y65" s="7">
        <f t="shared" si="1"/>
        <v>5243.77</v>
      </c>
      <c r="Z65" s="7">
        <f t="shared" si="2"/>
        <v>130050.25</v>
      </c>
    </row>
    <row r="66" spans="1:26" x14ac:dyDescent="0.2">
      <c r="A66" s="22" t="s">
        <v>148</v>
      </c>
      <c r="B66" s="14" t="s">
        <v>120</v>
      </c>
      <c r="C66" s="23" t="s">
        <v>149</v>
      </c>
      <c r="D66" s="126">
        <v>0</v>
      </c>
      <c r="E66" s="160">
        <v>0</v>
      </c>
      <c r="F66" s="127"/>
      <c r="G66" s="126">
        <v>0</v>
      </c>
      <c r="H66" s="160">
        <v>0</v>
      </c>
      <c r="I66" s="151">
        <v>11843.83</v>
      </c>
      <c r="J66" s="126">
        <v>181605.61</v>
      </c>
      <c r="K66" s="126">
        <v>0</v>
      </c>
      <c r="L66" s="162">
        <v>0</v>
      </c>
      <c r="M66" s="126">
        <v>0</v>
      </c>
      <c r="N66" s="161">
        <v>0</v>
      </c>
      <c r="O66" s="126">
        <v>0</v>
      </c>
      <c r="P66" s="162">
        <v>0</v>
      </c>
      <c r="Q66" s="126">
        <v>0</v>
      </c>
      <c r="R66" s="161">
        <v>0</v>
      </c>
      <c r="S66" s="126">
        <v>0</v>
      </c>
      <c r="T66" s="156">
        <v>50</v>
      </c>
      <c r="U66" s="156">
        <v>3632.1121999999996</v>
      </c>
      <c r="X66" s="7">
        <f t="shared" si="0"/>
        <v>0</v>
      </c>
      <c r="Y66" s="7">
        <f t="shared" si="1"/>
        <v>0</v>
      </c>
      <c r="Z66" s="7">
        <f t="shared" si="2"/>
        <v>181605.61</v>
      </c>
    </row>
    <row r="67" spans="1:26" x14ac:dyDescent="0.2">
      <c r="A67" s="22" t="s">
        <v>150</v>
      </c>
      <c r="B67" s="14" t="s">
        <v>151</v>
      </c>
      <c r="C67" s="23" t="s">
        <v>152</v>
      </c>
      <c r="D67" s="126">
        <v>1109345</v>
      </c>
      <c r="E67" s="160">
        <v>18178</v>
      </c>
      <c r="F67" s="127"/>
      <c r="G67" s="126">
        <v>936478</v>
      </c>
      <c r="H67" s="160">
        <v>17522</v>
      </c>
      <c r="I67" s="151">
        <v>442090.80000000005</v>
      </c>
      <c r="J67" s="126">
        <v>3508165.399999999</v>
      </c>
      <c r="K67" s="126">
        <v>454504.89000000007</v>
      </c>
      <c r="L67" s="162">
        <v>717192</v>
      </c>
      <c r="M67" s="126">
        <v>717192.00000000012</v>
      </c>
      <c r="N67" s="161">
        <v>42787</v>
      </c>
      <c r="O67" s="126">
        <v>42787</v>
      </c>
      <c r="P67" s="162">
        <v>0</v>
      </c>
      <c r="Q67" s="126">
        <v>0</v>
      </c>
      <c r="R67" s="161">
        <v>0</v>
      </c>
      <c r="S67" s="126">
        <v>0</v>
      </c>
      <c r="T67" s="156">
        <v>632</v>
      </c>
      <c r="U67" s="156">
        <v>7472.5463449367071</v>
      </c>
      <c r="X67" s="7">
        <f t="shared" si="0"/>
        <v>954000</v>
      </c>
      <c r="Y67" s="7">
        <f t="shared" si="1"/>
        <v>759979</v>
      </c>
      <c r="Z67" s="7">
        <f t="shared" si="2"/>
        <v>4722649.2899999991</v>
      </c>
    </row>
    <row r="68" spans="1:26" x14ac:dyDescent="0.2">
      <c r="A68" s="22" t="s">
        <v>153</v>
      </c>
      <c r="B68" s="14" t="s">
        <v>151</v>
      </c>
      <c r="C68" s="23" t="s">
        <v>154</v>
      </c>
      <c r="D68" s="126">
        <v>0</v>
      </c>
      <c r="E68" s="160">
        <v>0</v>
      </c>
      <c r="F68" s="127"/>
      <c r="G68" s="126">
        <v>0</v>
      </c>
      <c r="H68" s="160">
        <v>0</v>
      </c>
      <c r="I68" s="151">
        <v>37334.97</v>
      </c>
      <c r="J68" s="126">
        <v>1226180.9700000004</v>
      </c>
      <c r="K68" s="126">
        <v>0</v>
      </c>
      <c r="L68" s="162">
        <v>0</v>
      </c>
      <c r="M68" s="126">
        <v>0</v>
      </c>
      <c r="N68" s="161">
        <v>0</v>
      </c>
      <c r="O68" s="126">
        <v>0</v>
      </c>
      <c r="P68" s="162">
        <v>0</v>
      </c>
      <c r="Q68" s="126">
        <v>0</v>
      </c>
      <c r="R68" s="161">
        <v>0</v>
      </c>
      <c r="S68" s="126">
        <v>0</v>
      </c>
      <c r="T68" s="156">
        <v>195</v>
      </c>
      <c r="U68" s="156">
        <v>6288.1075384615406</v>
      </c>
      <c r="X68" s="7">
        <f t="shared" si="0"/>
        <v>0</v>
      </c>
      <c r="Y68" s="7">
        <f t="shared" si="1"/>
        <v>0</v>
      </c>
      <c r="Z68" s="7">
        <f t="shared" si="2"/>
        <v>1226180.9700000004</v>
      </c>
    </row>
    <row r="69" spans="1:26" x14ac:dyDescent="0.2">
      <c r="A69" s="22" t="s">
        <v>155</v>
      </c>
      <c r="B69" s="14" t="s">
        <v>151</v>
      </c>
      <c r="C69" s="23" t="s">
        <v>156</v>
      </c>
      <c r="D69" s="126">
        <v>0</v>
      </c>
      <c r="E69" s="160">
        <v>0</v>
      </c>
      <c r="F69" s="127"/>
      <c r="G69" s="126">
        <v>0</v>
      </c>
      <c r="H69" s="160">
        <v>0</v>
      </c>
      <c r="I69" s="151">
        <v>6681.71</v>
      </c>
      <c r="J69" s="126">
        <v>120652.5</v>
      </c>
      <c r="K69" s="126">
        <v>0</v>
      </c>
      <c r="L69" s="162">
        <v>0</v>
      </c>
      <c r="M69" s="126">
        <v>0</v>
      </c>
      <c r="N69" s="161">
        <v>0</v>
      </c>
      <c r="O69" s="126">
        <v>0</v>
      </c>
      <c r="P69" s="162">
        <v>0</v>
      </c>
      <c r="Q69" s="126">
        <v>0</v>
      </c>
      <c r="R69" s="161">
        <v>0</v>
      </c>
      <c r="S69" s="126">
        <v>0</v>
      </c>
      <c r="T69" s="156">
        <v>26</v>
      </c>
      <c r="U69" s="156">
        <v>4640.4807692307695</v>
      </c>
      <c r="X69" s="7">
        <f t="shared" ref="X69:X132" si="3">G69+H69</f>
        <v>0</v>
      </c>
      <c r="Y69" s="7">
        <f t="shared" ref="Y69:Y132" si="4">L69+N69+P69+R69</f>
        <v>0</v>
      </c>
      <c r="Z69" s="7">
        <f t="shared" ref="Z69:Z132" si="5">J69+K69+M69+O69+Q69+S69</f>
        <v>120652.5</v>
      </c>
    </row>
    <row r="70" spans="1:26" x14ac:dyDescent="0.2">
      <c r="A70" s="22" t="s">
        <v>157</v>
      </c>
      <c r="B70" s="14" t="s">
        <v>158</v>
      </c>
      <c r="C70" s="23" t="s">
        <v>159</v>
      </c>
      <c r="D70" s="126">
        <v>0</v>
      </c>
      <c r="E70" s="160">
        <v>0</v>
      </c>
      <c r="F70" s="127"/>
      <c r="G70" s="126">
        <v>0</v>
      </c>
      <c r="H70" s="160">
        <v>0</v>
      </c>
      <c r="I70" s="151">
        <v>151308.5</v>
      </c>
      <c r="J70" s="126">
        <v>5269813.5700000022</v>
      </c>
      <c r="K70" s="126">
        <v>170648.93000000002</v>
      </c>
      <c r="L70" s="162">
        <v>820978.1</v>
      </c>
      <c r="M70" s="126">
        <v>820978.1</v>
      </c>
      <c r="N70" s="161">
        <v>17863.560000000001</v>
      </c>
      <c r="O70" s="126">
        <v>17863.559999999998</v>
      </c>
      <c r="P70" s="162">
        <v>0</v>
      </c>
      <c r="Q70" s="126">
        <v>0</v>
      </c>
      <c r="R70" s="161">
        <v>0</v>
      </c>
      <c r="S70" s="126">
        <v>0</v>
      </c>
      <c r="T70" s="156">
        <v>539</v>
      </c>
      <c r="U70" s="156">
        <v>11649.914953617812</v>
      </c>
      <c r="X70" s="7">
        <f t="shared" si="3"/>
        <v>0</v>
      </c>
      <c r="Y70" s="7">
        <f t="shared" si="4"/>
        <v>838841.66</v>
      </c>
      <c r="Z70" s="7">
        <f t="shared" si="5"/>
        <v>6279304.1600000011</v>
      </c>
    </row>
    <row r="71" spans="1:26" x14ac:dyDescent="0.2">
      <c r="A71" s="22" t="s">
        <v>160</v>
      </c>
      <c r="B71" s="14" t="s">
        <v>158</v>
      </c>
      <c r="C71" s="23" t="s">
        <v>161</v>
      </c>
      <c r="D71" s="126">
        <v>0</v>
      </c>
      <c r="E71" s="160">
        <v>0</v>
      </c>
      <c r="F71" s="127"/>
      <c r="G71" s="126">
        <v>0</v>
      </c>
      <c r="H71" s="160">
        <v>0</v>
      </c>
      <c r="I71" s="151">
        <v>260486.39999999999</v>
      </c>
      <c r="J71" s="126">
        <v>3414695.5199999996</v>
      </c>
      <c r="K71" s="126">
        <v>0</v>
      </c>
      <c r="L71" s="162">
        <v>698206.42</v>
      </c>
      <c r="M71" s="126">
        <v>698206.41999999981</v>
      </c>
      <c r="N71" s="161">
        <v>14720.05</v>
      </c>
      <c r="O71" s="126">
        <v>14720.05</v>
      </c>
      <c r="P71" s="162">
        <v>0</v>
      </c>
      <c r="Q71" s="126">
        <v>0</v>
      </c>
      <c r="R71" s="161">
        <v>0</v>
      </c>
      <c r="S71" s="126">
        <v>0</v>
      </c>
      <c r="T71" s="156">
        <v>474</v>
      </c>
      <c r="U71" s="156">
        <v>8708.063270042192</v>
      </c>
      <c r="X71" s="7">
        <f t="shared" si="3"/>
        <v>0</v>
      </c>
      <c r="Y71" s="7">
        <f t="shared" si="4"/>
        <v>712926.47000000009</v>
      </c>
      <c r="Z71" s="7">
        <f t="shared" si="5"/>
        <v>4127621.9899999993</v>
      </c>
    </row>
    <row r="72" spans="1:26" x14ac:dyDescent="0.2">
      <c r="A72" s="22" t="s">
        <v>162</v>
      </c>
      <c r="B72" s="14" t="s">
        <v>158</v>
      </c>
      <c r="C72" s="23" t="s">
        <v>495</v>
      </c>
      <c r="D72" s="126">
        <v>0</v>
      </c>
      <c r="E72" s="160">
        <v>0</v>
      </c>
      <c r="F72" s="127"/>
      <c r="G72" s="126">
        <v>0</v>
      </c>
      <c r="H72" s="160">
        <v>0</v>
      </c>
      <c r="I72" s="151">
        <v>26701.439999999999</v>
      </c>
      <c r="J72" s="126">
        <v>1011804.5500000002</v>
      </c>
      <c r="K72" s="126">
        <v>0</v>
      </c>
      <c r="L72" s="162">
        <v>161082.49</v>
      </c>
      <c r="M72" s="126">
        <v>161082.49000000002</v>
      </c>
      <c r="N72" s="161">
        <v>3324.92</v>
      </c>
      <c r="O72" s="126">
        <v>3324.92</v>
      </c>
      <c r="P72" s="162">
        <v>0</v>
      </c>
      <c r="Q72" s="126">
        <v>0</v>
      </c>
      <c r="R72" s="161">
        <v>0</v>
      </c>
      <c r="S72" s="126">
        <v>0</v>
      </c>
      <c r="T72" s="156">
        <v>104</v>
      </c>
      <c r="U72" s="156">
        <v>11309.730384615386</v>
      </c>
      <c r="X72" s="7">
        <f t="shared" si="3"/>
        <v>0</v>
      </c>
      <c r="Y72" s="7">
        <f t="shared" si="4"/>
        <v>164407.41</v>
      </c>
      <c r="Z72" s="7">
        <f t="shared" si="5"/>
        <v>1176211.9600000002</v>
      </c>
    </row>
    <row r="73" spans="1:26" x14ac:dyDescent="0.2">
      <c r="A73" s="22" t="s">
        <v>163</v>
      </c>
      <c r="B73" s="14" t="s">
        <v>164</v>
      </c>
      <c r="C73" s="23" t="s">
        <v>165</v>
      </c>
      <c r="D73" s="126">
        <v>0</v>
      </c>
      <c r="E73" s="160">
        <v>0</v>
      </c>
      <c r="F73" s="127"/>
      <c r="G73" s="126">
        <v>0</v>
      </c>
      <c r="H73" s="160">
        <v>0</v>
      </c>
      <c r="I73" s="151">
        <v>46859.715000000004</v>
      </c>
      <c r="J73" s="126">
        <v>197991.04000000001</v>
      </c>
      <c r="K73" s="126">
        <v>0</v>
      </c>
      <c r="L73" s="162">
        <v>79229</v>
      </c>
      <c r="M73" s="126">
        <v>79229</v>
      </c>
      <c r="N73" s="161">
        <v>6676</v>
      </c>
      <c r="O73" s="126">
        <v>6676</v>
      </c>
      <c r="P73" s="162">
        <v>0</v>
      </c>
      <c r="Q73" s="126">
        <v>0</v>
      </c>
      <c r="R73" s="161">
        <v>0</v>
      </c>
      <c r="S73" s="126">
        <v>0</v>
      </c>
      <c r="T73" s="156">
        <v>47</v>
      </c>
      <c r="U73" s="156">
        <v>6040.3412765957455</v>
      </c>
      <c r="X73" s="7">
        <f t="shared" si="3"/>
        <v>0</v>
      </c>
      <c r="Y73" s="7">
        <f t="shared" si="4"/>
        <v>85905</v>
      </c>
      <c r="Z73" s="7">
        <f t="shared" si="5"/>
        <v>283896.04000000004</v>
      </c>
    </row>
    <row r="74" spans="1:26" x14ac:dyDescent="0.2">
      <c r="A74" s="22" t="s">
        <v>166</v>
      </c>
      <c r="B74" s="14" t="s">
        <v>167</v>
      </c>
      <c r="C74" s="23" t="s">
        <v>168</v>
      </c>
      <c r="D74" s="126">
        <v>0</v>
      </c>
      <c r="E74" s="160">
        <v>0</v>
      </c>
      <c r="F74" s="127"/>
      <c r="G74" s="126">
        <v>0</v>
      </c>
      <c r="H74" s="160">
        <v>0</v>
      </c>
      <c r="I74" s="151">
        <v>40390.480000000003</v>
      </c>
      <c r="J74" s="126">
        <v>322786.67999999993</v>
      </c>
      <c r="K74" s="126">
        <v>18524.66</v>
      </c>
      <c r="L74" s="162">
        <v>0</v>
      </c>
      <c r="M74" s="126">
        <v>0</v>
      </c>
      <c r="N74" s="161">
        <v>0</v>
      </c>
      <c r="O74" s="126">
        <v>0</v>
      </c>
      <c r="P74" s="162">
        <v>0</v>
      </c>
      <c r="Q74" s="126">
        <v>0</v>
      </c>
      <c r="R74" s="161">
        <v>0</v>
      </c>
      <c r="S74" s="126">
        <v>0</v>
      </c>
      <c r="T74" s="156">
        <v>57</v>
      </c>
      <c r="U74" s="156">
        <v>5987.9182456140334</v>
      </c>
      <c r="X74" s="7">
        <f t="shared" si="3"/>
        <v>0</v>
      </c>
      <c r="Y74" s="7">
        <f t="shared" si="4"/>
        <v>0</v>
      </c>
      <c r="Z74" s="7">
        <f t="shared" si="5"/>
        <v>341311.33999999991</v>
      </c>
    </row>
    <row r="75" spans="1:26" x14ac:dyDescent="0.2">
      <c r="A75" s="22" t="s">
        <v>169</v>
      </c>
      <c r="B75" s="14" t="s">
        <v>167</v>
      </c>
      <c r="C75" s="23" t="s">
        <v>170</v>
      </c>
      <c r="D75" s="126">
        <v>0</v>
      </c>
      <c r="E75" s="160">
        <v>0</v>
      </c>
      <c r="F75" s="127"/>
      <c r="G75" s="126">
        <v>0</v>
      </c>
      <c r="H75" s="160">
        <v>0</v>
      </c>
      <c r="I75" s="151">
        <v>46628.009999999995</v>
      </c>
      <c r="J75" s="126">
        <v>1266156.8499999999</v>
      </c>
      <c r="K75" s="126">
        <v>62362.68</v>
      </c>
      <c r="L75" s="162">
        <v>0</v>
      </c>
      <c r="M75" s="126">
        <v>0</v>
      </c>
      <c r="N75" s="161">
        <v>0</v>
      </c>
      <c r="O75" s="126">
        <v>0</v>
      </c>
      <c r="P75" s="162">
        <v>0</v>
      </c>
      <c r="Q75" s="126">
        <v>0</v>
      </c>
      <c r="R75" s="161">
        <v>0</v>
      </c>
      <c r="S75" s="126">
        <v>0</v>
      </c>
      <c r="T75" s="156">
        <v>138</v>
      </c>
      <c r="U75" s="156">
        <v>9626.9531159420276</v>
      </c>
      <c r="X75" s="7">
        <f t="shared" si="3"/>
        <v>0</v>
      </c>
      <c r="Y75" s="7">
        <f t="shared" si="4"/>
        <v>0</v>
      </c>
      <c r="Z75" s="7">
        <f t="shared" si="5"/>
        <v>1328519.5299999998</v>
      </c>
    </row>
    <row r="76" spans="1:26" x14ac:dyDescent="0.2">
      <c r="A76" s="22" t="s">
        <v>171</v>
      </c>
      <c r="B76" s="14" t="s">
        <v>172</v>
      </c>
      <c r="C76" s="23" t="s">
        <v>173</v>
      </c>
      <c r="D76" s="126">
        <v>371410</v>
      </c>
      <c r="E76" s="160">
        <v>6610</v>
      </c>
      <c r="F76" s="127"/>
      <c r="G76" s="126">
        <v>380901</v>
      </c>
      <c r="H76" s="160">
        <v>4629</v>
      </c>
      <c r="I76" s="151">
        <v>58298.590000000004</v>
      </c>
      <c r="J76" s="126">
        <v>1092292.5299999998</v>
      </c>
      <c r="K76" s="126">
        <v>0</v>
      </c>
      <c r="L76" s="162">
        <v>308561</v>
      </c>
      <c r="M76" s="126">
        <v>308561</v>
      </c>
      <c r="N76" s="161">
        <v>3399</v>
      </c>
      <c r="O76" s="126">
        <v>3399</v>
      </c>
      <c r="P76" s="162">
        <v>0</v>
      </c>
      <c r="Q76" s="126">
        <v>0</v>
      </c>
      <c r="R76" s="161">
        <v>0</v>
      </c>
      <c r="S76" s="126">
        <v>0</v>
      </c>
      <c r="T76" s="156">
        <v>179</v>
      </c>
      <c r="U76" s="156">
        <v>7844.9862011173173</v>
      </c>
      <c r="X76" s="7">
        <f t="shared" si="3"/>
        <v>385530</v>
      </c>
      <c r="Y76" s="7">
        <f t="shared" si="4"/>
        <v>311960</v>
      </c>
      <c r="Z76" s="7">
        <f t="shared" si="5"/>
        <v>1404252.5299999998</v>
      </c>
    </row>
    <row r="77" spans="1:26" x14ac:dyDescent="0.2">
      <c r="A77" s="22" t="s">
        <v>174</v>
      </c>
      <c r="B77" s="14" t="s">
        <v>175</v>
      </c>
      <c r="C77" s="23" t="s">
        <v>176</v>
      </c>
      <c r="D77" s="126">
        <v>0</v>
      </c>
      <c r="E77" s="160">
        <v>0</v>
      </c>
      <c r="F77" s="127"/>
      <c r="G77" s="126">
        <v>0</v>
      </c>
      <c r="H77" s="160">
        <v>0</v>
      </c>
      <c r="I77" s="151">
        <v>25909.245000000003</v>
      </c>
      <c r="J77" s="126">
        <v>0</v>
      </c>
      <c r="K77" s="126">
        <v>0</v>
      </c>
      <c r="L77" s="162">
        <v>0</v>
      </c>
      <c r="M77" s="126">
        <v>0</v>
      </c>
      <c r="N77" s="161">
        <v>0</v>
      </c>
      <c r="O77" s="126">
        <v>0</v>
      </c>
      <c r="P77" s="162">
        <v>0</v>
      </c>
      <c r="Q77" s="126">
        <v>0</v>
      </c>
      <c r="R77" s="161">
        <v>0</v>
      </c>
      <c r="S77" s="126">
        <v>0</v>
      </c>
      <c r="T77" s="156" t="s">
        <v>530</v>
      </c>
      <c r="U77" s="156" t="s">
        <v>530</v>
      </c>
      <c r="X77" s="7">
        <f t="shared" si="3"/>
        <v>0</v>
      </c>
      <c r="Y77" s="7">
        <f t="shared" si="4"/>
        <v>0</v>
      </c>
      <c r="Z77" s="7">
        <f t="shared" si="5"/>
        <v>0</v>
      </c>
    </row>
    <row r="78" spans="1:26" x14ac:dyDescent="0.2">
      <c r="A78" s="22" t="s">
        <v>177</v>
      </c>
      <c r="B78" s="14" t="s">
        <v>178</v>
      </c>
      <c r="C78" s="23" t="s">
        <v>179</v>
      </c>
      <c r="D78" s="126">
        <v>0</v>
      </c>
      <c r="E78" s="160">
        <v>0</v>
      </c>
      <c r="F78" s="127"/>
      <c r="G78" s="126">
        <v>0</v>
      </c>
      <c r="H78" s="160">
        <v>0</v>
      </c>
      <c r="I78" s="151">
        <v>18469.48</v>
      </c>
      <c r="J78" s="126">
        <v>509867.47</v>
      </c>
      <c r="K78" s="126">
        <v>0</v>
      </c>
      <c r="L78" s="162">
        <v>0</v>
      </c>
      <c r="M78" s="126">
        <v>0</v>
      </c>
      <c r="N78" s="161">
        <v>0</v>
      </c>
      <c r="O78" s="126">
        <v>0</v>
      </c>
      <c r="P78" s="162">
        <v>0</v>
      </c>
      <c r="Q78" s="126">
        <v>0</v>
      </c>
      <c r="R78" s="161">
        <v>0</v>
      </c>
      <c r="S78" s="126">
        <v>0</v>
      </c>
      <c r="T78" s="156">
        <v>87</v>
      </c>
      <c r="U78" s="156">
        <v>5860.5456321839074</v>
      </c>
      <c r="X78" s="7">
        <f t="shared" si="3"/>
        <v>0</v>
      </c>
      <c r="Y78" s="7">
        <f t="shared" si="4"/>
        <v>0</v>
      </c>
      <c r="Z78" s="7">
        <f t="shared" si="5"/>
        <v>509867.47</v>
      </c>
    </row>
    <row r="79" spans="1:26" x14ac:dyDescent="0.2">
      <c r="A79" s="22" t="s">
        <v>180</v>
      </c>
      <c r="B79" s="14" t="s">
        <v>178</v>
      </c>
      <c r="C79" s="23" t="s">
        <v>181</v>
      </c>
      <c r="D79" s="126">
        <v>0</v>
      </c>
      <c r="E79" s="160">
        <v>0</v>
      </c>
      <c r="F79" s="127"/>
      <c r="G79" s="126">
        <v>0</v>
      </c>
      <c r="H79" s="160">
        <v>0</v>
      </c>
      <c r="I79" s="151">
        <v>6362.29</v>
      </c>
      <c r="J79" s="126">
        <v>114113.25</v>
      </c>
      <c r="K79" s="126">
        <v>0</v>
      </c>
      <c r="L79" s="162">
        <v>0</v>
      </c>
      <c r="M79" s="126">
        <v>0</v>
      </c>
      <c r="N79" s="161">
        <v>0</v>
      </c>
      <c r="O79" s="126">
        <v>0</v>
      </c>
      <c r="P79" s="162">
        <v>0</v>
      </c>
      <c r="Q79" s="126">
        <v>0</v>
      </c>
      <c r="R79" s="161">
        <v>0</v>
      </c>
      <c r="S79" s="126">
        <v>0</v>
      </c>
      <c r="T79" s="156">
        <v>23</v>
      </c>
      <c r="U79" s="156">
        <v>4961.445652173913</v>
      </c>
      <c r="X79" s="7">
        <f t="shared" si="3"/>
        <v>0</v>
      </c>
      <c r="Y79" s="7">
        <f t="shared" si="4"/>
        <v>0</v>
      </c>
      <c r="Z79" s="7">
        <f t="shared" si="5"/>
        <v>114113.25</v>
      </c>
    </row>
    <row r="80" spans="1:26" x14ac:dyDescent="0.2">
      <c r="A80" s="22" t="s">
        <v>182</v>
      </c>
      <c r="B80" s="14" t="s">
        <v>183</v>
      </c>
      <c r="C80" s="23" t="s">
        <v>184</v>
      </c>
      <c r="D80" s="126">
        <v>0</v>
      </c>
      <c r="E80" s="160">
        <v>0</v>
      </c>
      <c r="F80" s="127"/>
      <c r="G80" s="126">
        <v>0</v>
      </c>
      <c r="H80" s="160">
        <v>0</v>
      </c>
      <c r="I80" s="151">
        <v>28715.94</v>
      </c>
      <c r="J80" s="126">
        <v>129747.54</v>
      </c>
      <c r="K80" s="126">
        <v>0</v>
      </c>
      <c r="L80" s="162">
        <v>0</v>
      </c>
      <c r="M80" s="126">
        <v>0</v>
      </c>
      <c r="N80" s="161">
        <v>0</v>
      </c>
      <c r="O80" s="126">
        <v>0</v>
      </c>
      <c r="P80" s="162">
        <v>0</v>
      </c>
      <c r="Q80" s="126">
        <v>0</v>
      </c>
      <c r="R80" s="161">
        <v>0</v>
      </c>
      <c r="S80" s="126">
        <v>0</v>
      </c>
      <c r="T80" s="156">
        <v>34</v>
      </c>
      <c r="U80" s="156">
        <v>3816.1041176470585</v>
      </c>
      <c r="X80" s="7">
        <f t="shared" si="3"/>
        <v>0</v>
      </c>
      <c r="Y80" s="7">
        <f t="shared" si="4"/>
        <v>0</v>
      </c>
      <c r="Z80" s="7">
        <f t="shared" si="5"/>
        <v>129747.54</v>
      </c>
    </row>
    <row r="81" spans="1:26" x14ac:dyDescent="0.2">
      <c r="A81" s="22" t="s">
        <v>185</v>
      </c>
      <c r="B81" s="14" t="s">
        <v>186</v>
      </c>
      <c r="C81" s="23" t="s">
        <v>187</v>
      </c>
      <c r="D81" s="126">
        <v>15245311</v>
      </c>
      <c r="E81" s="160">
        <v>254494</v>
      </c>
      <c r="F81" s="127"/>
      <c r="G81" s="126">
        <v>15017911</v>
      </c>
      <c r="H81" s="160">
        <v>220186</v>
      </c>
      <c r="I81" s="151">
        <v>2247435.81</v>
      </c>
      <c r="J81" s="126">
        <v>80348845.85999988</v>
      </c>
      <c r="K81" s="126">
        <v>0</v>
      </c>
      <c r="L81" s="162">
        <v>14108998.67</v>
      </c>
      <c r="M81" s="126">
        <v>14108998.669999996</v>
      </c>
      <c r="N81" s="161">
        <v>327695.40000000002</v>
      </c>
      <c r="O81" s="126">
        <v>327695.40000000002</v>
      </c>
      <c r="P81" s="162">
        <v>0</v>
      </c>
      <c r="Q81" s="126">
        <v>0</v>
      </c>
      <c r="R81" s="161">
        <v>0</v>
      </c>
      <c r="S81" s="126">
        <v>0</v>
      </c>
      <c r="T81" s="156">
        <v>8915</v>
      </c>
      <c r="U81" s="156">
        <v>10632.141326976993</v>
      </c>
      <c r="X81" s="7">
        <f t="shared" si="3"/>
        <v>15238097</v>
      </c>
      <c r="Y81" s="7">
        <f t="shared" si="4"/>
        <v>14436694.07</v>
      </c>
      <c r="Z81" s="7">
        <f t="shared" si="5"/>
        <v>94785539.929999888</v>
      </c>
    </row>
    <row r="82" spans="1:26" x14ac:dyDescent="0.2">
      <c r="A82" s="22" t="s">
        <v>188</v>
      </c>
      <c r="B82" s="14" t="s">
        <v>189</v>
      </c>
      <c r="C82" s="23" t="s">
        <v>190</v>
      </c>
      <c r="D82" s="126">
        <v>0</v>
      </c>
      <c r="E82" s="160">
        <v>0</v>
      </c>
      <c r="F82" s="127"/>
      <c r="G82" s="126">
        <v>0</v>
      </c>
      <c r="H82" s="160">
        <v>0</v>
      </c>
      <c r="I82" s="151">
        <v>0</v>
      </c>
      <c r="J82" s="126">
        <v>89865.11</v>
      </c>
      <c r="K82" s="126">
        <v>0</v>
      </c>
      <c r="L82" s="162">
        <v>0</v>
      </c>
      <c r="M82" s="126">
        <v>0</v>
      </c>
      <c r="N82" s="161">
        <v>0</v>
      </c>
      <c r="O82" s="126">
        <v>0</v>
      </c>
      <c r="P82" s="162">
        <v>0</v>
      </c>
      <c r="Q82" s="126">
        <v>0</v>
      </c>
      <c r="R82" s="161">
        <v>0</v>
      </c>
      <c r="S82" s="126">
        <v>0</v>
      </c>
      <c r="T82" s="156">
        <v>17</v>
      </c>
      <c r="U82" s="156">
        <v>5286.1829411764702</v>
      </c>
      <c r="X82" s="7">
        <f t="shared" si="3"/>
        <v>0</v>
      </c>
      <c r="Y82" s="7">
        <f t="shared" si="4"/>
        <v>0</v>
      </c>
      <c r="Z82" s="7">
        <f t="shared" si="5"/>
        <v>89865.11</v>
      </c>
    </row>
    <row r="83" spans="1:26" x14ac:dyDescent="0.2">
      <c r="A83" s="22" t="s">
        <v>191</v>
      </c>
      <c r="B83" s="14" t="s">
        <v>189</v>
      </c>
      <c r="C83" s="23" t="s">
        <v>192</v>
      </c>
      <c r="D83" s="126">
        <v>0</v>
      </c>
      <c r="E83" s="160">
        <v>0</v>
      </c>
      <c r="F83" s="127"/>
      <c r="G83" s="126">
        <v>0</v>
      </c>
      <c r="H83" s="160">
        <v>0</v>
      </c>
      <c r="I83" s="151">
        <v>8082.13</v>
      </c>
      <c r="J83" s="126">
        <v>48254.959999999992</v>
      </c>
      <c r="K83" s="126">
        <v>0</v>
      </c>
      <c r="L83" s="162">
        <v>0</v>
      </c>
      <c r="M83" s="126">
        <v>0</v>
      </c>
      <c r="N83" s="161">
        <v>0</v>
      </c>
      <c r="O83" s="126">
        <v>0</v>
      </c>
      <c r="P83" s="162">
        <v>0</v>
      </c>
      <c r="Q83" s="126">
        <v>0</v>
      </c>
      <c r="R83" s="161">
        <v>0</v>
      </c>
      <c r="S83" s="126">
        <v>0</v>
      </c>
      <c r="T83" s="156" t="s">
        <v>530</v>
      </c>
      <c r="U83" s="156" t="s">
        <v>530</v>
      </c>
      <c r="X83" s="7">
        <f t="shared" si="3"/>
        <v>0</v>
      </c>
      <c r="Y83" s="7">
        <f t="shared" si="4"/>
        <v>0</v>
      </c>
      <c r="Z83" s="7">
        <f t="shared" si="5"/>
        <v>48254.959999999992</v>
      </c>
    </row>
    <row r="84" spans="1:26" x14ac:dyDescent="0.2">
      <c r="A84" s="22" t="s">
        <v>193</v>
      </c>
      <c r="B84" s="14" t="s">
        <v>194</v>
      </c>
      <c r="C84" s="23" t="s">
        <v>195</v>
      </c>
      <c r="D84" s="126">
        <v>0</v>
      </c>
      <c r="E84" s="160">
        <v>0</v>
      </c>
      <c r="F84" s="127"/>
      <c r="G84" s="126">
        <v>0</v>
      </c>
      <c r="H84" s="160">
        <v>0</v>
      </c>
      <c r="I84" s="151">
        <v>68301.55</v>
      </c>
      <c r="J84" s="126">
        <v>145150.29999999999</v>
      </c>
      <c r="K84" s="126">
        <v>0</v>
      </c>
      <c r="L84" s="162">
        <v>0</v>
      </c>
      <c r="M84" s="126">
        <v>0</v>
      </c>
      <c r="N84" s="161">
        <v>0</v>
      </c>
      <c r="O84" s="126">
        <v>0</v>
      </c>
      <c r="P84" s="162">
        <v>0</v>
      </c>
      <c r="Q84" s="126">
        <v>0</v>
      </c>
      <c r="R84" s="161">
        <v>0</v>
      </c>
      <c r="S84" s="126">
        <v>0</v>
      </c>
      <c r="T84" s="156">
        <v>36</v>
      </c>
      <c r="U84" s="156">
        <v>4031.9527777777776</v>
      </c>
      <c r="X84" s="7">
        <f t="shared" si="3"/>
        <v>0</v>
      </c>
      <c r="Y84" s="7">
        <f t="shared" si="4"/>
        <v>0</v>
      </c>
      <c r="Z84" s="7">
        <f t="shared" si="5"/>
        <v>145150.29999999999</v>
      </c>
    </row>
    <row r="85" spans="1:26" x14ac:dyDescent="0.2">
      <c r="A85" s="22" t="s">
        <v>196</v>
      </c>
      <c r="B85" s="14" t="s">
        <v>194</v>
      </c>
      <c r="C85" s="23" t="s">
        <v>197</v>
      </c>
      <c r="D85" s="126">
        <v>0</v>
      </c>
      <c r="E85" s="160">
        <v>0</v>
      </c>
      <c r="F85" s="127"/>
      <c r="G85" s="126">
        <v>0</v>
      </c>
      <c r="H85" s="160">
        <v>0</v>
      </c>
      <c r="I85" s="151">
        <v>7459.2449999999999</v>
      </c>
      <c r="J85" s="126">
        <v>105977.78</v>
      </c>
      <c r="K85" s="126">
        <v>0</v>
      </c>
      <c r="L85" s="162">
        <v>0</v>
      </c>
      <c r="M85" s="126">
        <v>0</v>
      </c>
      <c r="N85" s="161">
        <v>0</v>
      </c>
      <c r="O85" s="126">
        <v>0</v>
      </c>
      <c r="P85" s="162">
        <v>0</v>
      </c>
      <c r="Q85" s="126">
        <v>0</v>
      </c>
      <c r="R85" s="161">
        <v>0</v>
      </c>
      <c r="S85" s="126">
        <v>0</v>
      </c>
      <c r="T85" s="156" t="s">
        <v>530</v>
      </c>
      <c r="U85" s="156" t="s">
        <v>530</v>
      </c>
      <c r="X85" s="7">
        <f t="shared" si="3"/>
        <v>0</v>
      </c>
      <c r="Y85" s="7">
        <f t="shared" si="4"/>
        <v>0</v>
      </c>
      <c r="Z85" s="7">
        <f t="shared" si="5"/>
        <v>105977.78</v>
      </c>
    </row>
    <row r="86" spans="1:26" x14ac:dyDescent="0.2">
      <c r="A86" s="22" t="s">
        <v>198</v>
      </c>
      <c r="B86" s="14" t="s">
        <v>194</v>
      </c>
      <c r="C86" s="23" t="s">
        <v>199</v>
      </c>
      <c r="D86" s="126">
        <v>0</v>
      </c>
      <c r="E86" s="160">
        <v>0</v>
      </c>
      <c r="F86" s="127"/>
      <c r="G86" s="126">
        <v>0</v>
      </c>
      <c r="H86" s="160">
        <v>0</v>
      </c>
      <c r="I86" s="151">
        <v>13222.79</v>
      </c>
      <c r="J86" s="126">
        <v>170971.62000000005</v>
      </c>
      <c r="K86" s="126">
        <v>0</v>
      </c>
      <c r="L86" s="162">
        <v>0</v>
      </c>
      <c r="M86" s="126">
        <v>0</v>
      </c>
      <c r="N86" s="161">
        <v>0</v>
      </c>
      <c r="O86" s="126">
        <v>0</v>
      </c>
      <c r="P86" s="162">
        <v>0</v>
      </c>
      <c r="Q86" s="126">
        <v>0</v>
      </c>
      <c r="R86" s="161">
        <v>0</v>
      </c>
      <c r="S86" s="126">
        <v>0</v>
      </c>
      <c r="T86" s="156">
        <v>41</v>
      </c>
      <c r="U86" s="156">
        <v>4170.0395121951233</v>
      </c>
      <c r="X86" s="7">
        <f t="shared" si="3"/>
        <v>0</v>
      </c>
      <c r="Y86" s="7">
        <f t="shared" si="4"/>
        <v>0</v>
      </c>
      <c r="Z86" s="7">
        <f t="shared" si="5"/>
        <v>170971.62000000005</v>
      </c>
    </row>
    <row r="87" spans="1:26" x14ac:dyDescent="0.2">
      <c r="A87" s="22" t="s">
        <v>200</v>
      </c>
      <c r="B87" s="14" t="s">
        <v>194</v>
      </c>
      <c r="C87" s="23" t="s">
        <v>201</v>
      </c>
      <c r="D87" s="126">
        <v>0</v>
      </c>
      <c r="E87" s="160">
        <v>0</v>
      </c>
      <c r="F87" s="127"/>
      <c r="G87" s="126">
        <v>0</v>
      </c>
      <c r="H87" s="160">
        <v>0</v>
      </c>
      <c r="I87" s="151">
        <v>15538.84</v>
      </c>
      <c r="J87" s="126">
        <v>64666.37000000001</v>
      </c>
      <c r="K87" s="126">
        <v>0</v>
      </c>
      <c r="L87" s="162">
        <v>0</v>
      </c>
      <c r="M87" s="126">
        <v>0</v>
      </c>
      <c r="N87" s="161">
        <v>0</v>
      </c>
      <c r="O87" s="126">
        <v>0</v>
      </c>
      <c r="P87" s="162">
        <v>0</v>
      </c>
      <c r="Q87" s="126">
        <v>0</v>
      </c>
      <c r="R87" s="161">
        <v>0</v>
      </c>
      <c r="S87" s="126">
        <v>0</v>
      </c>
      <c r="T87" s="156" t="s">
        <v>530</v>
      </c>
      <c r="U87" s="156" t="s">
        <v>530</v>
      </c>
      <c r="X87" s="7">
        <f t="shared" si="3"/>
        <v>0</v>
      </c>
      <c r="Y87" s="7">
        <f t="shared" si="4"/>
        <v>0</v>
      </c>
      <c r="Z87" s="7">
        <f t="shared" si="5"/>
        <v>64666.37000000001</v>
      </c>
    </row>
    <row r="88" spans="1:26" x14ac:dyDescent="0.2">
      <c r="A88" s="22" t="s">
        <v>202</v>
      </c>
      <c r="B88" s="14" t="s">
        <v>194</v>
      </c>
      <c r="C88" s="23" t="s">
        <v>203</v>
      </c>
      <c r="D88" s="126">
        <v>0</v>
      </c>
      <c r="E88" s="160">
        <v>0</v>
      </c>
      <c r="F88" s="127"/>
      <c r="G88" s="126">
        <v>0</v>
      </c>
      <c r="H88" s="160">
        <v>0</v>
      </c>
      <c r="I88" s="151">
        <v>55977.35</v>
      </c>
      <c r="J88" s="126">
        <v>474164.10000000003</v>
      </c>
      <c r="K88" s="126">
        <v>0</v>
      </c>
      <c r="L88" s="162">
        <v>0</v>
      </c>
      <c r="M88" s="126">
        <v>0</v>
      </c>
      <c r="N88" s="161">
        <v>0</v>
      </c>
      <c r="O88" s="126">
        <v>0</v>
      </c>
      <c r="P88" s="162">
        <v>0</v>
      </c>
      <c r="Q88" s="126">
        <v>0</v>
      </c>
      <c r="R88" s="161">
        <v>0</v>
      </c>
      <c r="S88" s="126">
        <v>0</v>
      </c>
      <c r="T88" s="156">
        <v>119</v>
      </c>
      <c r="U88" s="156">
        <v>3984.5722689075633</v>
      </c>
      <c r="X88" s="7">
        <f t="shared" si="3"/>
        <v>0</v>
      </c>
      <c r="Y88" s="7">
        <f t="shared" si="4"/>
        <v>0</v>
      </c>
      <c r="Z88" s="7">
        <f t="shared" si="5"/>
        <v>474164.10000000003</v>
      </c>
    </row>
    <row r="89" spans="1:26" x14ac:dyDescent="0.2">
      <c r="A89" s="22" t="s">
        <v>204</v>
      </c>
      <c r="B89" s="14" t="s">
        <v>205</v>
      </c>
      <c r="C89" s="23" t="s">
        <v>206</v>
      </c>
      <c r="D89" s="126">
        <v>0</v>
      </c>
      <c r="E89" s="160">
        <v>0</v>
      </c>
      <c r="F89" s="127"/>
      <c r="G89" s="126">
        <v>0</v>
      </c>
      <c r="H89" s="160">
        <v>0</v>
      </c>
      <c r="I89" s="151">
        <v>26511</v>
      </c>
      <c r="J89" s="126">
        <v>853123.81</v>
      </c>
      <c r="K89" s="126">
        <v>0</v>
      </c>
      <c r="L89" s="162">
        <v>143680</v>
      </c>
      <c r="M89" s="126">
        <v>143680</v>
      </c>
      <c r="N89" s="161">
        <v>3460</v>
      </c>
      <c r="O89" s="126">
        <v>3460</v>
      </c>
      <c r="P89" s="162">
        <v>0</v>
      </c>
      <c r="Q89" s="126">
        <v>0</v>
      </c>
      <c r="R89" s="161">
        <v>0</v>
      </c>
      <c r="S89" s="126">
        <v>0</v>
      </c>
      <c r="T89" s="156">
        <v>124</v>
      </c>
      <c r="U89" s="156">
        <v>8066.6436290322581</v>
      </c>
      <c r="X89" s="7">
        <f t="shared" si="3"/>
        <v>0</v>
      </c>
      <c r="Y89" s="7">
        <f t="shared" si="4"/>
        <v>147140</v>
      </c>
      <c r="Z89" s="7">
        <f t="shared" si="5"/>
        <v>1000263.81</v>
      </c>
    </row>
    <row r="90" spans="1:26" x14ac:dyDescent="0.2">
      <c r="A90" s="22" t="s">
        <v>207</v>
      </c>
      <c r="B90" s="14" t="s">
        <v>208</v>
      </c>
      <c r="C90" s="23" t="s">
        <v>209</v>
      </c>
      <c r="D90" s="126">
        <v>840565</v>
      </c>
      <c r="E90" s="160">
        <v>7932</v>
      </c>
      <c r="F90" s="127"/>
      <c r="G90" s="126">
        <v>821707</v>
      </c>
      <c r="H90" s="160">
        <v>0</v>
      </c>
      <c r="I90" s="151">
        <v>210673.095</v>
      </c>
      <c r="J90" s="126">
        <v>4803475.4499999993</v>
      </c>
      <c r="K90" s="126">
        <v>0</v>
      </c>
      <c r="L90" s="162">
        <v>784822</v>
      </c>
      <c r="M90" s="126">
        <v>784822.00000000012</v>
      </c>
      <c r="N90" s="161">
        <v>17886</v>
      </c>
      <c r="O90" s="126">
        <v>17886</v>
      </c>
      <c r="P90" s="162">
        <v>0</v>
      </c>
      <c r="Q90" s="126">
        <v>0</v>
      </c>
      <c r="R90" s="161">
        <v>0</v>
      </c>
      <c r="S90" s="126">
        <v>0</v>
      </c>
      <c r="T90" s="156">
        <v>504</v>
      </c>
      <c r="U90" s="156">
        <v>11123.379861111109</v>
      </c>
      <c r="X90" s="7">
        <f t="shared" si="3"/>
        <v>821707</v>
      </c>
      <c r="Y90" s="7">
        <f t="shared" si="4"/>
        <v>802708</v>
      </c>
      <c r="Z90" s="7">
        <f t="shared" si="5"/>
        <v>5606183.4499999993</v>
      </c>
    </row>
    <row r="91" spans="1:26" x14ac:dyDescent="0.2">
      <c r="A91" s="22" t="s">
        <v>210</v>
      </c>
      <c r="B91" s="14" t="s">
        <v>208</v>
      </c>
      <c r="C91" s="23" t="s">
        <v>211</v>
      </c>
      <c r="D91" s="126">
        <v>0</v>
      </c>
      <c r="E91" s="160">
        <v>0</v>
      </c>
      <c r="F91" s="127"/>
      <c r="G91" s="126">
        <v>0</v>
      </c>
      <c r="H91" s="160">
        <v>0</v>
      </c>
      <c r="I91" s="151">
        <v>56209.530000000006</v>
      </c>
      <c r="J91" s="126">
        <v>851987.8899999999</v>
      </c>
      <c r="K91" s="126">
        <v>0</v>
      </c>
      <c r="L91" s="162">
        <v>0</v>
      </c>
      <c r="M91" s="126">
        <v>0</v>
      </c>
      <c r="N91" s="161">
        <v>0</v>
      </c>
      <c r="O91" s="126">
        <v>0</v>
      </c>
      <c r="P91" s="162">
        <v>0</v>
      </c>
      <c r="Q91" s="126">
        <v>0</v>
      </c>
      <c r="R91" s="161">
        <v>0</v>
      </c>
      <c r="S91" s="126">
        <v>0</v>
      </c>
      <c r="T91" s="156">
        <v>138</v>
      </c>
      <c r="U91" s="156">
        <v>6173.8252898550718</v>
      </c>
      <c r="X91" s="7">
        <f t="shared" si="3"/>
        <v>0</v>
      </c>
      <c r="Y91" s="7">
        <f t="shared" si="4"/>
        <v>0</v>
      </c>
      <c r="Z91" s="7">
        <f t="shared" si="5"/>
        <v>851987.8899999999</v>
      </c>
    </row>
    <row r="92" spans="1:26" x14ac:dyDescent="0.2">
      <c r="A92" s="22" t="s">
        <v>212</v>
      </c>
      <c r="B92" s="14" t="s">
        <v>208</v>
      </c>
      <c r="C92" s="23" t="s">
        <v>213</v>
      </c>
      <c r="D92" s="126">
        <v>0</v>
      </c>
      <c r="E92" s="160">
        <v>0</v>
      </c>
      <c r="F92" s="127"/>
      <c r="G92" s="126">
        <v>0</v>
      </c>
      <c r="H92" s="160">
        <v>0</v>
      </c>
      <c r="I92" s="151">
        <v>32604.845000000001</v>
      </c>
      <c r="J92" s="126">
        <v>896942.25000000023</v>
      </c>
      <c r="K92" s="126">
        <v>0</v>
      </c>
      <c r="L92" s="162">
        <v>0</v>
      </c>
      <c r="M92" s="126">
        <v>0</v>
      </c>
      <c r="N92" s="161">
        <v>0</v>
      </c>
      <c r="O92" s="126">
        <v>0</v>
      </c>
      <c r="P92" s="162">
        <v>0</v>
      </c>
      <c r="Q92" s="126">
        <v>0</v>
      </c>
      <c r="R92" s="161">
        <v>0</v>
      </c>
      <c r="S92" s="126">
        <v>0</v>
      </c>
      <c r="T92" s="156">
        <v>120</v>
      </c>
      <c r="U92" s="156">
        <v>7474.518750000002</v>
      </c>
      <c r="X92" s="7">
        <f t="shared" si="3"/>
        <v>0</v>
      </c>
      <c r="Y92" s="7">
        <f t="shared" si="4"/>
        <v>0</v>
      </c>
      <c r="Z92" s="7">
        <f t="shared" si="5"/>
        <v>896942.25000000023</v>
      </c>
    </row>
    <row r="93" spans="1:26" x14ac:dyDescent="0.2">
      <c r="A93" s="22" t="s">
        <v>214</v>
      </c>
      <c r="B93" s="14" t="s">
        <v>215</v>
      </c>
      <c r="C93" s="23" t="s">
        <v>216</v>
      </c>
      <c r="D93" s="126">
        <v>4390654</v>
      </c>
      <c r="E93" s="160">
        <v>49907</v>
      </c>
      <c r="F93" s="127"/>
      <c r="G93" s="126">
        <v>4300965</v>
      </c>
      <c r="H93" s="160">
        <v>73065</v>
      </c>
      <c r="I93" s="151">
        <v>824204.65500000003</v>
      </c>
      <c r="J93" s="126">
        <v>23584244.460000005</v>
      </c>
      <c r="K93" s="126">
        <v>0</v>
      </c>
      <c r="L93" s="162">
        <v>4497539</v>
      </c>
      <c r="M93" s="126">
        <v>4497538.9999999991</v>
      </c>
      <c r="N93" s="161">
        <v>79834</v>
      </c>
      <c r="O93" s="126">
        <v>79834</v>
      </c>
      <c r="P93" s="162">
        <v>0</v>
      </c>
      <c r="Q93" s="126">
        <v>0</v>
      </c>
      <c r="R93" s="161">
        <v>0</v>
      </c>
      <c r="S93" s="126">
        <v>0</v>
      </c>
      <c r="T93" s="156">
        <v>2541</v>
      </c>
      <c r="U93" s="156">
        <v>11082.887626918538</v>
      </c>
      <c r="X93" s="7">
        <f t="shared" si="3"/>
        <v>4374030</v>
      </c>
      <c r="Y93" s="7">
        <f t="shared" si="4"/>
        <v>4577373</v>
      </c>
      <c r="Z93" s="7">
        <f t="shared" si="5"/>
        <v>28161617.460000005</v>
      </c>
    </row>
    <row r="94" spans="1:26" x14ac:dyDescent="0.2">
      <c r="A94" s="22" t="s">
        <v>217</v>
      </c>
      <c r="B94" s="14" t="s">
        <v>215</v>
      </c>
      <c r="C94" s="23" t="s">
        <v>218</v>
      </c>
      <c r="D94" s="126">
        <v>3430542</v>
      </c>
      <c r="E94" s="160">
        <v>30407</v>
      </c>
      <c r="F94" s="127"/>
      <c r="G94" s="126">
        <v>3245304</v>
      </c>
      <c r="H94" s="160">
        <v>29424</v>
      </c>
      <c r="I94" s="151">
        <v>860230.8</v>
      </c>
      <c r="J94" s="126">
        <v>17649546.100000001</v>
      </c>
      <c r="K94" s="126">
        <v>824132.39000000013</v>
      </c>
      <c r="L94" s="162">
        <v>3202367</v>
      </c>
      <c r="M94" s="126">
        <v>2778209.8600000003</v>
      </c>
      <c r="N94" s="161">
        <v>84017</v>
      </c>
      <c r="O94" s="126">
        <v>84017</v>
      </c>
      <c r="P94" s="162">
        <v>0</v>
      </c>
      <c r="Q94" s="126">
        <v>0</v>
      </c>
      <c r="R94" s="161">
        <v>0</v>
      </c>
      <c r="S94" s="126">
        <v>0</v>
      </c>
      <c r="T94" s="156">
        <v>2074</v>
      </c>
      <c r="U94" s="156">
        <v>10287.321769527483</v>
      </c>
      <c r="X94" s="7">
        <f t="shared" si="3"/>
        <v>3274728</v>
      </c>
      <c r="Y94" s="7">
        <f t="shared" si="4"/>
        <v>3286384</v>
      </c>
      <c r="Z94" s="7">
        <f t="shared" si="5"/>
        <v>21335905.350000001</v>
      </c>
    </row>
    <row r="95" spans="1:26" x14ac:dyDescent="0.2">
      <c r="A95" s="22" t="s">
        <v>219</v>
      </c>
      <c r="B95" s="14" t="s">
        <v>215</v>
      </c>
      <c r="C95" s="23" t="s">
        <v>220</v>
      </c>
      <c r="D95" s="126">
        <v>246652</v>
      </c>
      <c r="E95" s="160">
        <v>331</v>
      </c>
      <c r="F95" s="127"/>
      <c r="G95" s="126">
        <v>234131</v>
      </c>
      <c r="H95" s="160">
        <v>992</v>
      </c>
      <c r="I95" s="151">
        <v>26457.93</v>
      </c>
      <c r="J95" s="126">
        <v>721982.82000000007</v>
      </c>
      <c r="K95" s="126">
        <v>0</v>
      </c>
      <c r="L95" s="162">
        <v>207976</v>
      </c>
      <c r="M95" s="126">
        <v>207976.00000000003</v>
      </c>
      <c r="N95" s="161">
        <v>3443</v>
      </c>
      <c r="O95" s="126">
        <v>3443</v>
      </c>
      <c r="P95" s="162">
        <v>0</v>
      </c>
      <c r="Q95" s="126">
        <v>0</v>
      </c>
      <c r="R95" s="161">
        <v>0</v>
      </c>
      <c r="S95" s="126">
        <v>0</v>
      </c>
      <c r="T95" s="156">
        <v>100</v>
      </c>
      <c r="U95" s="156">
        <v>9334.0182000000004</v>
      </c>
      <c r="X95" s="7">
        <f t="shared" si="3"/>
        <v>235123</v>
      </c>
      <c r="Y95" s="7">
        <f t="shared" si="4"/>
        <v>211419</v>
      </c>
      <c r="Z95" s="7">
        <f t="shared" si="5"/>
        <v>933401.82000000007</v>
      </c>
    </row>
    <row r="96" spans="1:26" x14ac:dyDescent="0.2">
      <c r="A96" s="22" t="s">
        <v>221</v>
      </c>
      <c r="B96" s="14" t="s">
        <v>222</v>
      </c>
      <c r="C96" s="23" t="s">
        <v>223</v>
      </c>
      <c r="D96" s="126">
        <v>0</v>
      </c>
      <c r="E96" s="160">
        <v>0</v>
      </c>
      <c r="F96" s="127"/>
      <c r="G96" s="126">
        <v>0</v>
      </c>
      <c r="H96" s="160">
        <v>0</v>
      </c>
      <c r="I96" s="151">
        <v>81027.990000000005</v>
      </c>
      <c r="J96" s="126">
        <v>914728.34000000008</v>
      </c>
      <c r="K96" s="126">
        <v>0</v>
      </c>
      <c r="L96" s="162">
        <v>0</v>
      </c>
      <c r="M96" s="126">
        <v>0</v>
      </c>
      <c r="N96" s="161">
        <v>0</v>
      </c>
      <c r="O96" s="126">
        <v>0</v>
      </c>
      <c r="P96" s="162">
        <v>0</v>
      </c>
      <c r="Q96" s="126">
        <v>0</v>
      </c>
      <c r="R96" s="161">
        <v>0</v>
      </c>
      <c r="S96" s="126">
        <v>0</v>
      </c>
      <c r="T96" s="156">
        <v>149</v>
      </c>
      <c r="U96" s="156">
        <v>6139.1163758389266</v>
      </c>
      <c r="X96" s="7">
        <f t="shared" si="3"/>
        <v>0</v>
      </c>
      <c r="Y96" s="7">
        <f t="shared" si="4"/>
        <v>0</v>
      </c>
      <c r="Z96" s="7">
        <f t="shared" si="5"/>
        <v>914728.34000000008</v>
      </c>
    </row>
    <row r="97" spans="1:26" x14ac:dyDescent="0.2">
      <c r="A97" s="22" t="s">
        <v>224</v>
      </c>
      <c r="B97" s="14" t="s">
        <v>222</v>
      </c>
      <c r="C97" s="23" t="s">
        <v>225</v>
      </c>
      <c r="D97" s="126">
        <v>0</v>
      </c>
      <c r="E97" s="160">
        <v>0</v>
      </c>
      <c r="F97" s="127"/>
      <c r="G97" s="126">
        <v>0</v>
      </c>
      <c r="H97" s="160">
        <v>0</v>
      </c>
      <c r="I97" s="151">
        <v>13875.69</v>
      </c>
      <c r="J97" s="126">
        <v>116236.2</v>
      </c>
      <c r="K97" s="126">
        <v>0</v>
      </c>
      <c r="L97" s="162">
        <v>0</v>
      </c>
      <c r="M97" s="126">
        <v>0</v>
      </c>
      <c r="N97" s="161">
        <v>0</v>
      </c>
      <c r="O97" s="126">
        <v>0</v>
      </c>
      <c r="P97" s="162">
        <v>0</v>
      </c>
      <c r="Q97" s="126">
        <v>0</v>
      </c>
      <c r="R97" s="161">
        <v>0</v>
      </c>
      <c r="S97" s="126">
        <v>0</v>
      </c>
      <c r="T97" s="156">
        <v>23</v>
      </c>
      <c r="U97" s="156">
        <v>5053.7478260869566</v>
      </c>
      <c r="X97" s="7">
        <f t="shared" si="3"/>
        <v>0</v>
      </c>
      <c r="Y97" s="7">
        <f t="shared" si="4"/>
        <v>0</v>
      </c>
      <c r="Z97" s="7">
        <f t="shared" si="5"/>
        <v>116236.2</v>
      </c>
    </row>
    <row r="98" spans="1:26" x14ac:dyDescent="0.2">
      <c r="A98" s="22" t="s">
        <v>226</v>
      </c>
      <c r="B98" s="14" t="s">
        <v>222</v>
      </c>
      <c r="C98" s="23" t="s">
        <v>227</v>
      </c>
      <c r="D98" s="126">
        <v>0</v>
      </c>
      <c r="E98" s="160">
        <v>0</v>
      </c>
      <c r="F98" s="127"/>
      <c r="G98" s="126">
        <v>0</v>
      </c>
      <c r="H98" s="160">
        <v>0</v>
      </c>
      <c r="I98" s="151">
        <v>0</v>
      </c>
      <c r="J98" s="126">
        <v>155487.63</v>
      </c>
      <c r="K98" s="126">
        <v>0</v>
      </c>
      <c r="L98" s="162">
        <v>0</v>
      </c>
      <c r="M98" s="126">
        <v>0</v>
      </c>
      <c r="N98" s="161">
        <v>0</v>
      </c>
      <c r="O98" s="126">
        <v>0</v>
      </c>
      <c r="P98" s="162">
        <v>0</v>
      </c>
      <c r="Q98" s="126">
        <v>0</v>
      </c>
      <c r="R98" s="161">
        <v>0</v>
      </c>
      <c r="S98" s="126">
        <v>0</v>
      </c>
      <c r="T98" s="156">
        <v>36</v>
      </c>
      <c r="U98" s="156">
        <v>4319.1008333333339</v>
      </c>
      <c r="X98" s="7">
        <f t="shared" si="3"/>
        <v>0</v>
      </c>
      <c r="Y98" s="7">
        <f t="shared" si="4"/>
        <v>0</v>
      </c>
      <c r="Z98" s="7">
        <f t="shared" si="5"/>
        <v>155487.63</v>
      </c>
    </row>
    <row r="99" spans="1:26" x14ac:dyDescent="0.2">
      <c r="A99" s="22" t="s">
        <v>228</v>
      </c>
      <c r="B99" s="14" t="s">
        <v>222</v>
      </c>
      <c r="C99" s="23" t="s">
        <v>229</v>
      </c>
      <c r="D99" s="126">
        <v>0</v>
      </c>
      <c r="E99" s="160">
        <v>0</v>
      </c>
      <c r="F99" s="127"/>
      <c r="G99" s="126">
        <v>0</v>
      </c>
      <c r="H99" s="160">
        <v>0</v>
      </c>
      <c r="I99" s="151">
        <v>0</v>
      </c>
      <c r="J99" s="126">
        <v>112970.16999999998</v>
      </c>
      <c r="K99" s="126">
        <v>0</v>
      </c>
      <c r="L99" s="162">
        <v>0</v>
      </c>
      <c r="M99" s="126">
        <v>0</v>
      </c>
      <c r="N99" s="161">
        <v>0</v>
      </c>
      <c r="O99" s="126">
        <v>0</v>
      </c>
      <c r="P99" s="162">
        <v>0</v>
      </c>
      <c r="Q99" s="126">
        <v>0</v>
      </c>
      <c r="R99" s="161">
        <v>0</v>
      </c>
      <c r="S99" s="126">
        <v>0</v>
      </c>
      <c r="T99" s="156">
        <v>36</v>
      </c>
      <c r="U99" s="156">
        <v>3138.0602777777772</v>
      </c>
      <c r="X99" s="7">
        <f t="shared" si="3"/>
        <v>0</v>
      </c>
      <c r="Y99" s="7">
        <f t="shared" si="4"/>
        <v>0</v>
      </c>
      <c r="Z99" s="7">
        <f t="shared" si="5"/>
        <v>112970.16999999998</v>
      </c>
    </row>
    <row r="100" spans="1:26" x14ac:dyDescent="0.2">
      <c r="A100" s="22" t="s">
        <v>230</v>
      </c>
      <c r="B100" s="14" t="s">
        <v>222</v>
      </c>
      <c r="C100" s="23" t="s">
        <v>231</v>
      </c>
      <c r="D100" s="126">
        <v>0</v>
      </c>
      <c r="E100" s="160">
        <v>0</v>
      </c>
      <c r="F100" s="127"/>
      <c r="G100" s="126">
        <v>0</v>
      </c>
      <c r="H100" s="160">
        <v>0</v>
      </c>
      <c r="I100" s="151">
        <v>0</v>
      </c>
      <c r="J100" s="126">
        <v>51254.189999999995</v>
      </c>
      <c r="K100" s="126">
        <v>0</v>
      </c>
      <c r="L100" s="162">
        <v>0</v>
      </c>
      <c r="M100" s="126">
        <v>0</v>
      </c>
      <c r="N100" s="161">
        <v>0</v>
      </c>
      <c r="O100" s="126">
        <v>0</v>
      </c>
      <c r="P100" s="162">
        <v>0</v>
      </c>
      <c r="Q100" s="126">
        <v>0</v>
      </c>
      <c r="R100" s="161">
        <v>0</v>
      </c>
      <c r="S100" s="126">
        <v>0</v>
      </c>
      <c r="T100" s="156">
        <v>21</v>
      </c>
      <c r="U100" s="156">
        <v>2440.6757142857141</v>
      </c>
      <c r="X100" s="7">
        <f t="shared" si="3"/>
        <v>0</v>
      </c>
      <c r="Y100" s="7">
        <f t="shared" si="4"/>
        <v>0</v>
      </c>
      <c r="Z100" s="7">
        <f t="shared" si="5"/>
        <v>51254.189999999995</v>
      </c>
    </row>
    <row r="101" spans="1:26" x14ac:dyDescent="0.2">
      <c r="A101" s="22" t="s">
        <v>232</v>
      </c>
      <c r="B101" s="14" t="s">
        <v>222</v>
      </c>
      <c r="C101" s="23" t="s">
        <v>233</v>
      </c>
      <c r="D101" s="126">
        <v>0</v>
      </c>
      <c r="E101" s="160">
        <v>0</v>
      </c>
      <c r="F101" s="127"/>
      <c r="G101" s="126">
        <v>0</v>
      </c>
      <c r="H101" s="160">
        <v>0</v>
      </c>
      <c r="I101" s="151">
        <v>0</v>
      </c>
      <c r="J101" s="126">
        <v>0</v>
      </c>
      <c r="K101" s="126">
        <v>0</v>
      </c>
      <c r="L101" s="162">
        <v>0</v>
      </c>
      <c r="M101" s="126">
        <v>0</v>
      </c>
      <c r="N101" s="161">
        <v>0</v>
      </c>
      <c r="O101" s="126">
        <v>0</v>
      </c>
      <c r="P101" s="162">
        <v>0</v>
      </c>
      <c r="Q101" s="126">
        <v>0</v>
      </c>
      <c r="R101" s="161">
        <v>0</v>
      </c>
      <c r="S101" s="126">
        <v>0</v>
      </c>
      <c r="T101" s="156" t="s">
        <v>530</v>
      </c>
      <c r="U101" s="156" t="s">
        <v>530</v>
      </c>
      <c r="X101" s="7">
        <f t="shared" si="3"/>
        <v>0</v>
      </c>
      <c r="Y101" s="7">
        <f t="shared" si="4"/>
        <v>0</v>
      </c>
      <c r="Z101" s="7">
        <f t="shared" si="5"/>
        <v>0</v>
      </c>
    </row>
    <row r="102" spans="1:26" x14ac:dyDescent="0.2">
      <c r="A102" s="22" t="s">
        <v>234</v>
      </c>
      <c r="B102" s="14" t="s">
        <v>235</v>
      </c>
      <c r="C102" s="23" t="s">
        <v>236</v>
      </c>
      <c r="D102" s="126">
        <v>0</v>
      </c>
      <c r="E102" s="160">
        <v>0</v>
      </c>
      <c r="F102" s="127"/>
      <c r="G102" s="126">
        <v>0</v>
      </c>
      <c r="H102" s="160">
        <v>0</v>
      </c>
      <c r="I102" s="151">
        <v>21108.074999999997</v>
      </c>
      <c r="J102" s="126">
        <v>223289.99000000002</v>
      </c>
      <c r="K102" s="126">
        <v>0</v>
      </c>
      <c r="L102" s="162">
        <v>0</v>
      </c>
      <c r="M102" s="126">
        <v>0</v>
      </c>
      <c r="N102" s="161">
        <v>0</v>
      </c>
      <c r="O102" s="126">
        <v>0</v>
      </c>
      <c r="P102" s="162">
        <v>0</v>
      </c>
      <c r="Q102" s="126">
        <v>0</v>
      </c>
      <c r="R102" s="161">
        <v>0</v>
      </c>
      <c r="S102" s="126">
        <v>0</v>
      </c>
      <c r="T102" s="156">
        <v>36</v>
      </c>
      <c r="U102" s="156">
        <v>6202.4997222222228</v>
      </c>
      <c r="X102" s="7">
        <f t="shared" si="3"/>
        <v>0</v>
      </c>
      <c r="Y102" s="7">
        <f t="shared" si="4"/>
        <v>0</v>
      </c>
      <c r="Z102" s="7">
        <f t="shared" si="5"/>
        <v>223289.99000000002</v>
      </c>
    </row>
    <row r="103" spans="1:26" x14ac:dyDescent="0.2">
      <c r="A103" s="22" t="s">
        <v>237</v>
      </c>
      <c r="B103" s="14" t="s">
        <v>235</v>
      </c>
      <c r="C103" s="23" t="s">
        <v>238</v>
      </c>
      <c r="D103" s="126">
        <v>0</v>
      </c>
      <c r="E103" s="160">
        <v>0</v>
      </c>
      <c r="F103" s="127"/>
      <c r="G103" s="126">
        <v>0</v>
      </c>
      <c r="H103" s="160">
        <v>0</v>
      </c>
      <c r="I103" s="151">
        <v>68496.525000000009</v>
      </c>
      <c r="J103" s="126">
        <v>562336.26</v>
      </c>
      <c r="K103" s="126">
        <v>0</v>
      </c>
      <c r="L103" s="162">
        <v>0</v>
      </c>
      <c r="M103" s="126">
        <v>0</v>
      </c>
      <c r="N103" s="161">
        <v>0</v>
      </c>
      <c r="O103" s="126">
        <v>0</v>
      </c>
      <c r="P103" s="162">
        <v>0</v>
      </c>
      <c r="Q103" s="126">
        <v>0</v>
      </c>
      <c r="R103" s="161">
        <v>0</v>
      </c>
      <c r="S103" s="126">
        <v>0</v>
      </c>
      <c r="T103" s="156">
        <v>91</v>
      </c>
      <c r="U103" s="156">
        <v>6179.5193406593407</v>
      </c>
      <c r="X103" s="7">
        <f t="shared" si="3"/>
        <v>0</v>
      </c>
      <c r="Y103" s="7">
        <f t="shared" si="4"/>
        <v>0</v>
      </c>
      <c r="Z103" s="7">
        <f t="shared" si="5"/>
        <v>562336.26</v>
      </c>
    </row>
    <row r="104" spans="1:26" x14ac:dyDescent="0.2">
      <c r="A104" s="22" t="s">
        <v>239</v>
      </c>
      <c r="B104" s="14" t="s">
        <v>235</v>
      </c>
      <c r="C104" s="23" t="s">
        <v>240</v>
      </c>
      <c r="D104" s="126">
        <v>0</v>
      </c>
      <c r="E104" s="160">
        <v>0</v>
      </c>
      <c r="F104" s="127"/>
      <c r="G104" s="126">
        <v>0</v>
      </c>
      <c r="H104" s="160">
        <v>0</v>
      </c>
      <c r="I104" s="151">
        <v>0</v>
      </c>
      <c r="J104" s="126">
        <v>49626.759999999995</v>
      </c>
      <c r="K104" s="126">
        <v>0</v>
      </c>
      <c r="L104" s="162">
        <v>0</v>
      </c>
      <c r="M104" s="126">
        <v>0</v>
      </c>
      <c r="N104" s="161">
        <v>0</v>
      </c>
      <c r="O104" s="126">
        <v>0</v>
      </c>
      <c r="P104" s="162">
        <v>0</v>
      </c>
      <c r="Q104" s="126">
        <v>0</v>
      </c>
      <c r="R104" s="161">
        <v>0</v>
      </c>
      <c r="S104" s="126">
        <v>0</v>
      </c>
      <c r="T104" s="156" t="s">
        <v>530</v>
      </c>
      <c r="U104" s="156" t="s">
        <v>530</v>
      </c>
      <c r="X104" s="7">
        <f t="shared" si="3"/>
        <v>0</v>
      </c>
      <c r="Y104" s="7">
        <f t="shared" si="4"/>
        <v>0</v>
      </c>
      <c r="Z104" s="7">
        <f t="shared" si="5"/>
        <v>49626.759999999995</v>
      </c>
    </row>
    <row r="105" spans="1:26" x14ac:dyDescent="0.2">
      <c r="A105" s="22" t="s">
        <v>241</v>
      </c>
      <c r="B105" s="14" t="s">
        <v>242</v>
      </c>
      <c r="C105" s="23" t="s">
        <v>243</v>
      </c>
      <c r="D105" s="126">
        <v>627786</v>
      </c>
      <c r="E105" s="160">
        <v>1322</v>
      </c>
      <c r="F105" s="127"/>
      <c r="G105" s="126">
        <v>650354</v>
      </c>
      <c r="H105" s="160">
        <v>3637</v>
      </c>
      <c r="I105" s="151">
        <v>189976.82</v>
      </c>
      <c r="J105" s="126">
        <v>2102893.17</v>
      </c>
      <c r="K105" s="126">
        <v>90026.83</v>
      </c>
      <c r="L105" s="162">
        <v>536150.5</v>
      </c>
      <c r="M105" s="126">
        <v>536150.50000000012</v>
      </c>
      <c r="N105" s="161">
        <v>33983.61</v>
      </c>
      <c r="O105" s="126">
        <v>33983.610000000008</v>
      </c>
      <c r="P105" s="162">
        <v>0</v>
      </c>
      <c r="Q105" s="126">
        <v>0</v>
      </c>
      <c r="R105" s="161">
        <v>0</v>
      </c>
      <c r="S105" s="126">
        <v>0</v>
      </c>
      <c r="T105" s="156">
        <v>375</v>
      </c>
      <c r="U105" s="156">
        <v>7368.1442933333328</v>
      </c>
      <c r="X105" s="7">
        <f t="shared" si="3"/>
        <v>653991</v>
      </c>
      <c r="Y105" s="7">
        <f t="shared" si="4"/>
        <v>570134.11</v>
      </c>
      <c r="Z105" s="7">
        <f t="shared" si="5"/>
        <v>2763054.11</v>
      </c>
    </row>
    <row r="106" spans="1:26" x14ac:dyDescent="0.2">
      <c r="A106" s="22" t="s">
        <v>244</v>
      </c>
      <c r="B106" s="14" t="s">
        <v>242</v>
      </c>
      <c r="C106" s="23" t="s">
        <v>245</v>
      </c>
      <c r="D106" s="126">
        <v>0</v>
      </c>
      <c r="E106" s="160">
        <v>0</v>
      </c>
      <c r="F106" s="127"/>
      <c r="G106" s="126">
        <v>0</v>
      </c>
      <c r="H106" s="160">
        <v>0</v>
      </c>
      <c r="I106" s="151">
        <v>40604.58</v>
      </c>
      <c r="J106" s="126">
        <v>117764.25</v>
      </c>
      <c r="K106" s="126">
        <v>0</v>
      </c>
      <c r="L106" s="162">
        <v>0</v>
      </c>
      <c r="M106" s="126">
        <v>0</v>
      </c>
      <c r="N106" s="161">
        <v>0</v>
      </c>
      <c r="O106" s="126">
        <v>0</v>
      </c>
      <c r="P106" s="162">
        <v>0</v>
      </c>
      <c r="Q106" s="126">
        <v>0</v>
      </c>
      <c r="R106" s="161">
        <v>0</v>
      </c>
      <c r="S106" s="126">
        <v>0</v>
      </c>
      <c r="T106" s="156">
        <v>26</v>
      </c>
      <c r="U106" s="156">
        <v>4529.3942307692305</v>
      </c>
      <c r="X106" s="7">
        <f t="shared" si="3"/>
        <v>0</v>
      </c>
      <c r="Y106" s="7">
        <f t="shared" si="4"/>
        <v>0</v>
      </c>
      <c r="Z106" s="7">
        <f t="shared" si="5"/>
        <v>117764.25</v>
      </c>
    </row>
    <row r="107" spans="1:26" x14ac:dyDescent="0.2">
      <c r="A107" s="22" t="s">
        <v>246</v>
      </c>
      <c r="B107" s="14" t="s">
        <v>242</v>
      </c>
      <c r="C107" s="23" t="s">
        <v>247</v>
      </c>
      <c r="D107" s="126">
        <v>0</v>
      </c>
      <c r="E107" s="160">
        <v>0</v>
      </c>
      <c r="F107" s="127"/>
      <c r="G107" s="126">
        <v>0</v>
      </c>
      <c r="H107" s="160">
        <v>0</v>
      </c>
      <c r="I107" s="151">
        <v>5479.2</v>
      </c>
      <c r="J107" s="126">
        <v>180626.6</v>
      </c>
      <c r="K107" s="126">
        <v>0</v>
      </c>
      <c r="L107" s="162">
        <v>0</v>
      </c>
      <c r="M107" s="126">
        <v>0</v>
      </c>
      <c r="N107" s="161">
        <v>0</v>
      </c>
      <c r="O107" s="126">
        <v>0</v>
      </c>
      <c r="P107" s="162">
        <v>0</v>
      </c>
      <c r="Q107" s="126">
        <v>0</v>
      </c>
      <c r="R107" s="161">
        <v>0</v>
      </c>
      <c r="S107" s="126">
        <v>0</v>
      </c>
      <c r="T107" s="156">
        <v>40</v>
      </c>
      <c r="U107" s="156">
        <v>4515.665</v>
      </c>
      <c r="X107" s="7">
        <f t="shared" si="3"/>
        <v>0</v>
      </c>
      <c r="Y107" s="7">
        <f t="shared" si="4"/>
        <v>0</v>
      </c>
      <c r="Z107" s="7">
        <f t="shared" si="5"/>
        <v>180626.6</v>
      </c>
    </row>
    <row r="108" spans="1:26" x14ac:dyDescent="0.2">
      <c r="A108" s="22" t="s">
        <v>248</v>
      </c>
      <c r="B108" s="14" t="s">
        <v>242</v>
      </c>
      <c r="C108" s="23" t="s">
        <v>249</v>
      </c>
      <c r="D108" s="126">
        <v>0</v>
      </c>
      <c r="E108" s="160">
        <v>0</v>
      </c>
      <c r="F108" s="127"/>
      <c r="G108" s="126">
        <v>0</v>
      </c>
      <c r="H108" s="160">
        <v>0</v>
      </c>
      <c r="I108" s="151">
        <v>56498.6</v>
      </c>
      <c r="J108" s="126">
        <v>94718.79</v>
      </c>
      <c r="K108" s="126">
        <v>0</v>
      </c>
      <c r="L108" s="162">
        <v>0</v>
      </c>
      <c r="M108" s="126">
        <v>0</v>
      </c>
      <c r="N108" s="161">
        <v>0</v>
      </c>
      <c r="O108" s="126">
        <v>0</v>
      </c>
      <c r="P108" s="162">
        <v>0</v>
      </c>
      <c r="Q108" s="126">
        <v>0</v>
      </c>
      <c r="R108" s="161">
        <v>0</v>
      </c>
      <c r="S108" s="126">
        <v>0</v>
      </c>
      <c r="T108" s="156">
        <v>31</v>
      </c>
      <c r="U108" s="156">
        <v>3055.4448387096772</v>
      </c>
      <c r="X108" s="7">
        <f t="shared" si="3"/>
        <v>0</v>
      </c>
      <c r="Y108" s="7">
        <f t="shared" si="4"/>
        <v>0</v>
      </c>
      <c r="Z108" s="7">
        <f t="shared" si="5"/>
        <v>94718.79</v>
      </c>
    </row>
    <row r="109" spans="1:26" x14ac:dyDescent="0.2">
      <c r="A109" s="22" t="s">
        <v>250</v>
      </c>
      <c r="B109" s="14" t="s">
        <v>251</v>
      </c>
      <c r="C109" s="23" t="s">
        <v>252</v>
      </c>
      <c r="D109" s="126">
        <v>0</v>
      </c>
      <c r="E109" s="160">
        <v>0</v>
      </c>
      <c r="F109" s="127"/>
      <c r="G109" s="126">
        <v>0</v>
      </c>
      <c r="H109" s="160">
        <v>0</v>
      </c>
      <c r="I109" s="151">
        <v>35223.225000000006</v>
      </c>
      <c r="J109" s="126">
        <v>670.37</v>
      </c>
      <c r="K109" s="126">
        <v>0</v>
      </c>
      <c r="L109" s="162">
        <v>0</v>
      </c>
      <c r="M109" s="126">
        <v>0</v>
      </c>
      <c r="N109" s="161">
        <v>0</v>
      </c>
      <c r="O109" s="126">
        <v>0</v>
      </c>
      <c r="P109" s="162">
        <v>0</v>
      </c>
      <c r="Q109" s="126">
        <v>0</v>
      </c>
      <c r="R109" s="161">
        <v>0</v>
      </c>
      <c r="S109" s="126">
        <v>0</v>
      </c>
      <c r="T109" s="156">
        <v>17</v>
      </c>
      <c r="U109" s="156">
        <v>39.433529411764709</v>
      </c>
      <c r="X109" s="7">
        <f t="shared" si="3"/>
        <v>0</v>
      </c>
      <c r="Y109" s="7">
        <f t="shared" si="4"/>
        <v>0</v>
      </c>
      <c r="Z109" s="7">
        <f t="shared" si="5"/>
        <v>670.37</v>
      </c>
    </row>
    <row r="110" spans="1:26" x14ac:dyDescent="0.2">
      <c r="A110" s="22" t="s">
        <v>253</v>
      </c>
      <c r="B110" s="14" t="s">
        <v>251</v>
      </c>
      <c r="C110" s="23" t="s">
        <v>254</v>
      </c>
      <c r="D110" s="126">
        <v>0</v>
      </c>
      <c r="E110" s="160">
        <v>0</v>
      </c>
      <c r="F110" s="127"/>
      <c r="G110" s="126">
        <v>0</v>
      </c>
      <c r="H110" s="160">
        <v>0</v>
      </c>
      <c r="I110" s="151">
        <v>4703.1899999999996</v>
      </c>
      <c r="J110" s="126">
        <v>148072.83999999997</v>
      </c>
      <c r="K110" s="126">
        <v>0</v>
      </c>
      <c r="L110" s="162">
        <v>0</v>
      </c>
      <c r="M110" s="126">
        <v>0</v>
      </c>
      <c r="N110" s="161">
        <v>0</v>
      </c>
      <c r="O110" s="126">
        <v>0</v>
      </c>
      <c r="P110" s="162">
        <v>0</v>
      </c>
      <c r="Q110" s="126">
        <v>0</v>
      </c>
      <c r="R110" s="161">
        <v>0</v>
      </c>
      <c r="S110" s="126">
        <v>0</v>
      </c>
      <c r="T110" s="156">
        <v>38</v>
      </c>
      <c r="U110" s="156">
        <v>3896.6536842105256</v>
      </c>
      <c r="X110" s="7">
        <f t="shared" si="3"/>
        <v>0</v>
      </c>
      <c r="Y110" s="7">
        <f t="shared" si="4"/>
        <v>0</v>
      </c>
      <c r="Z110" s="7">
        <f t="shared" si="5"/>
        <v>148072.83999999997</v>
      </c>
    </row>
    <row r="111" spans="1:26" x14ac:dyDescent="0.2">
      <c r="A111" s="22" t="s">
        <v>255</v>
      </c>
      <c r="B111" s="14" t="s">
        <v>251</v>
      </c>
      <c r="C111" s="23" t="s">
        <v>256</v>
      </c>
      <c r="D111" s="126">
        <v>4995547</v>
      </c>
      <c r="E111" s="160">
        <v>37348</v>
      </c>
      <c r="F111" s="127"/>
      <c r="G111" s="126">
        <v>4961331</v>
      </c>
      <c r="H111" s="160">
        <v>38351</v>
      </c>
      <c r="I111" s="151">
        <v>979738.05</v>
      </c>
      <c r="J111" s="126">
        <v>20115358.019999988</v>
      </c>
      <c r="K111" s="126">
        <v>895942.89999999991</v>
      </c>
      <c r="L111" s="162">
        <v>3751670.19</v>
      </c>
      <c r="M111" s="126">
        <v>3751670.1899999995</v>
      </c>
      <c r="N111" s="161">
        <v>178059.59</v>
      </c>
      <c r="O111" s="126">
        <v>178059.58999999997</v>
      </c>
      <c r="P111" s="162">
        <v>0</v>
      </c>
      <c r="Q111" s="126">
        <v>0</v>
      </c>
      <c r="R111" s="161">
        <v>0</v>
      </c>
      <c r="S111" s="126">
        <v>0</v>
      </c>
      <c r="T111" s="156">
        <v>2985</v>
      </c>
      <c r="U111" s="156">
        <v>8355.4541708542656</v>
      </c>
      <c r="X111" s="7">
        <f t="shared" si="3"/>
        <v>4999682</v>
      </c>
      <c r="Y111" s="7">
        <f t="shared" si="4"/>
        <v>3929729.78</v>
      </c>
      <c r="Z111" s="7">
        <f t="shared" si="5"/>
        <v>24941030.699999984</v>
      </c>
    </row>
    <row r="112" spans="1:26" x14ac:dyDescent="0.2">
      <c r="A112" s="22" t="s">
        <v>257</v>
      </c>
      <c r="B112" s="14" t="s">
        <v>258</v>
      </c>
      <c r="C112" s="23" t="s">
        <v>259</v>
      </c>
      <c r="D112" s="126">
        <v>0</v>
      </c>
      <c r="E112" s="160">
        <v>0</v>
      </c>
      <c r="F112" s="127"/>
      <c r="G112" s="126">
        <v>0</v>
      </c>
      <c r="H112" s="160">
        <v>0</v>
      </c>
      <c r="I112" s="151">
        <v>0</v>
      </c>
      <c r="J112" s="126">
        <v>65135.53</v>
      </c>
      <c r="K112" s="126">
        <v>0</v>
      </c>
      <c r="L112" s="162">
        <v>0</v>
      </c>
      <c r="M112" s="126">
        <v>0</v>
      </c>
      <c r="N112" s="161">
        <v>0</v>
      </c>
      <c r="O112" s="126">
        <v>0</v>
      </c>
      <c r="P112" s="162">
        <v>0</v>
      </c>
      <c r="Q112" s="126">
        <v>0</v>
      </c>
      <c r="R112" s="161">
        <v>0</v>
      </c>
      <c r="S112" s="126">
        <v>0</v>
      </c>
      <c r="T112" s="156" t="s">
        <v>530</v>
      </c>
      <c r="U112" s="156" t="s">
        <v>530</v>
      </c>
      <c r="X112" s="7">
        <f t="shared" si="3"/>
        <v>0</v>
      </c>
      <c r="Y112" s="7">
        <f t="shared" si="4"/>
        <v>0</v>
      </c>
      <c r="Z112" s="7">
        <f t="shared" si="5"/>
        <v>65135.53</v>
      </c>
    </row>
    <row r="113" spans="1:26" x14ac:dyDescent="0.2">
      <c r="A113" s="22" t="s">
        <v>260</v>
      </c>
      <c r="B113" s="14" t="s">
        <v>261</v>
      </c>
      <c r="C113" s="23" t="s">
        <v>262</v>
      </c>
      <c r="D113" s="126">
        <v>466172</v>
      </c>
      <c r="E113" s="160">
        <v>8924</v>
      </c>
      <c r="F113" s="127"/>
      <c r="G113" s="126">
        <v>470412</v>
      </c>
      <c r="H113" s="160">
        <v>11902</v>
      </c>
      <c r="I113" s="151">
        <v>159312</v>
      </c>
      <c r="J113" s="126">
        <v>1089378.3699999999</v>
      </c>
      <c r="K113" s="126">
        <v>164280.29999999999</v>
      </c>
      <c r="L113" s="162">
        <v>430751</v>
      </c>
      <c r="M113" s="126">
        <v>430751</v>
      </c>
      <c r="N113" s="161">
        <v>21361</v>
      </c>
      <c r="O113" s="126">
        <v>21361</v>
      </c>
      <c r="P113" s="162">
        <v>0</v>
      </c>
      <c r="Q113" s="126">
        <v>0</v>
      </c>
      <c r="R113" s="161">
        <v>0</v>
      </c>
      <c r="S113" s="126">
        <v>0</v>
      </c>
      <c r="T113" s="156">
        <v>296</v>
      </c>
      <c r="U113" s="156">
        <v>5762.7387499999995</v>
      </c>
      <c r="X113" s="7">
        <f t="shared" si="3"/>
        <v>482314</v>
      </c>
      <c r="Y113" s="7">
        <f t="shared" si="4"/>
        <v>452112</v>
      </c>
      <c r="Z113" s="7">
        <f t="shared" si="5"/>
        <v>1705770.67</v>
      </c>
    </row>
    <row r="114" spans="1:26" x14ac:dyDescent="0.2">
      <c r="A114" s="22" t="s">
        <v>263</v>
      </c>
      <c r="B114" s="14" t="s">
        <v>264</v>
      </c>
      <c r="C114" s="23" t="s">
        <v>265</v>
      </c>
      <c r="D114" s="126">
        <v>0</v>
      </c>
      <c r="E114" s="160">
        <v>0</v>
      </c>
      <c r="F114" s="127"/>
      <c r="G114" s="126">
        <v>0</v>
      </c>
      <c r="H114" s="160">
        <v>0</v>
      </c>
      <c r="I114" s="151">
        <v>61214.549999999996</v>
      </c>
      <c r="J114" s="126">
        <v>1836110.3000000003</v>
      </c>
      <c r="K114" s="126">
        <v>33515</v>
      </c>
      <c r="L114" s="162">
        <v>0</v>
      </c>
      <c r="M114" s="126">
        <v>0</v>
      </c>
      <c r="N114" s="161">
        <v>0</v>
      </c>
      <c r="O114" s="126">
        <v>0</v>
      </c>
      <c r="P114" s="162">
        <v>0</v>
      </c>
      <c r="Q114" s="126">
        <v>0</v>
      </c>
      <c r="R114" s="161">
        <v>0</v>
      </c>
      <c r="S114" s="126">
        <v>0</v>
      </c>
      <c r="T114" s="156">
        <v>358</v>
      </c>
      <c r="U114" s="156">
        <v>5222.4170391061461</v>
      </c>
      <c r="X114" s="7">
        <f t="shared" si="3"/>
        <v>0</v>
      </c>
      <c r="Y114" s="7">
        <f t="shared" si="4"/>
        <v>0</v>
      </c>
      <c r="Z114" s="7">
        <f t="shared" si="5"/>
        <v>1869625.3000000003</v>
      </c>
    </row>
    <row r="115" spans="1:26" x14ac:dyDescent="0.2">
      <c r="A115" s="22" t="s">
        <v>266</v>
      </c>
      <c r="B115" s="14" t="s">
        <v>264</v>
      </c>
      <c r="C115" s="23" t="s">
        <v>267</v>
      </c>
      <c r="D115" s="126">
        <v>0</v>
      </c>
      <c r="E115" s="160">
        <v>0</v>
      </c>
      <c r="F115" s="127"/>
      <c r="G115" s="126">
        <v>0</v>
      </c>
      <c r="H115" s="160">
        <v>0</v>
      </c>
      <c r="I115" s="151">
        <v>13297.125</v>
      </c>
      <c r="J115" s="126">
        <v>407245.03</v>
      </c>
      <c r="K115" s="126">
        <v>0</v>
      </c>
      <c r="L115" s="162">
        <v>0</v>
      </c>
      <c r="M115" s="126">
        <v>0</v>
      </c>
      <c r="N115" s="161">
        <v>0</v>
      </c>
      <c r="O115" s="126">
        <v>0</v>
      </c>
      <c r="P115" s="162">
        <v>0</v>
      </c>
      <c r="Q115" s="126">
        <v>0</v>
      </c>
      <c r="R115" s="161">
        <v>0</v>
      </c>
      <c r="S115" s="126">
        <v>0</v>
      </c>
      <c r="T115" s="156">
        <v>65</v>
      </c>
      <c r="U115" s="156">
        <v>6265.3081538461547</v>
      </c>
      <c r="X115" s="7">
        <f t="shared" si="3"/>
        <v>0</v>
      </c>
      <c r="Y115" s="7">
        <f t="shared" si="4"/>
        <v>0</v>
      </c>
      <c r="Z115" s="7">
        <f t="shared" si="5"/>
        <v>407245.03</v>
      </c>
    </row>
    <row r="116" spans="1:26" x14ac:dyDescent="0.2">
      <c r="A116" s="22" t="s">
        <v>268</v>
      </c>
      <c r="B116" s="14" t="s">
        <v>264</v>
      </c>
      <c r="C116" s="23" t="s">
        <v>269</v>
      </c>
      <c r="D116" s="126">
        <v>0</v>
      </c>
      <c r="E116" s="160">
        <v>0</v>
      </c>
      <c r="F116" s="127"/>
      <c r="G116" s="126">
        <v>0</v>
      </c>
      <c r="H116" s="160">
        <v>0</v>
      </c>
      <c r="I116" s="151">
        <v>9364.84</v>
      </c>
      <c r="J116" s="126">
        <v>185419.26</v>
      </c>
      <c r="K116" s="126">
        <v>0</v>
      </c>
      <c r="L116" s="162">
        <v>0</v>
      </c>
      <c r="M116" s="126">
        <v>0</v>
      </c>
      <c r="N116" s="161">
        <v>0</v>
      </c>
      <c r="O116" s="126">
        <v>0</v>
      </c>
      <c r="P116" s="162">
        <v>0</v>
      </c>
      <c r="Q116" s="126">
        <v>0</v>
      </c>
      <c r="R116" s="161">
        <v>0</v>
      </c>
      <c r="S116" s="126">
        <v>0</v>
      </c>
      <c r="T116" s="156">
        <v>74</v>
      </c>
      <c r="U116" s="156">
        <v>2505.6656756756756</v>
      </c>
      <c r="X116" s="7">
        <f t="shared" si="3"/>
        <v>0</v>
      </c>
      <c r="Y116" s="7">
        <f t="shared" si="4"/>
        <v>0</v>
      </c>
      <c r="Z116" s="7">
        <f t="shared" si="5"/>
        <v>185419.26</v>
      </c>
    </row>
    <row r="117" spans="1:26" x14ac:dyDescent="0.2">
      <c r="A117" s="22" t="s">
        <v>270</v>
      </c>
      <c r="B117" s="14" t="s">
        <v>271</v>
      </c>
      <c r="C117" s="23" t="s">
        <v>272</v>
      </c>
      <c r="D117" s="126">
        <v>1280294</v>
      </c>
      <c r="E117" s="160">
        <v>5288</v>
      </c>
      <c r="F117" s="127"/>
      <c r="G117" s="126">
        <v>1219975</v>
      </c>
      <c r="H117" s="160">
        <v>3306</v>
      </c>
      <c r="I117" s="151">
        <v>227541.32499999998</v>
      </c>
      <c r="J117" s="126">
        <v>5254123.2899999944</v>
      </c>
      <c r="K117" s="126">
        <v>0</v>
      </c>
      <c r="L117" s="162">
        <v>1362070.56</v>
      </c>
      <c r="M117" s="126">
        <v>1362070.7200000002</v>
      </c>
      <c r="N117" s="161">
        <v>34527.61</v>
      </c>
      <c r="O117" s="126">
        <v>34527.390000000007</v>
      </c>
      <c r="P117" s="162">
        <v>0</v>
      </c>
      <c r="Q117" s="126">
        <v>0</v>
      </c>
      <c r="R117" s="161">
        <v>0</v>
      </c>
      <c r="S117" s="126">
        <v>0</v>
      </c>
      <c r="T117" s="156">
        <v>807</v>
      </c>
      <c r="U117" s="156">
        <v>8241.2904584882199</v>
      </c>
      <c r="X117" s="7">
        <f t="shared" si="3"/>
        <v>1223281</v>
      </c>
      <c r="Y117" s="7">
        <f t="shared" si="4"/>
        <v>1396598.1700000002</v>
      </c>
      <c r="Z117" s="7">
        <f t="shared" si="5"/>
        <v>6650721.3999999939</v>
      </c>
    </row>
    <row r="118" spans="1:26" x14ac:dyDescent="0.2">
      <c r="A118" s="22" t="s">
        <v>273</v>
      </c>
      <c r="B118" s="14" t="s">
        <v>271</v>
      </c>
      <c r="C118" s="23" t="s">
        <v>274</v>
      </c>
      <c r="D118" s="126">
        <v>0</v>
      </c>
      <c r="E118" s="160">
        <v>0</v>
      </c>
      <c r="F118" s="127"/>
      <c r="G118" s="126">
        <v>0</v>
      </c>
      <c r="H118" s="160">
        <v>0</v>
      </c>
      <c r="I118" s="151">
        <v>27121.18</v>
      </c>
      <c r="J118" s="126">
        <v>142976.66</v>
      </c>
      <c r="K118" s="126">
        <v>0</v>
      </c>
      <c r="L118" s="162">
        <v>0</v>
      </c>
      <c r="M118" s="126">
        <v>0</v>
      </c>
      <c r="N118" s="161">
        <v>0</v>
      </c>
      <c r="O118" s="126">
        <v>0</v>
      </c>
      <c r="P118" s="162">
        <v>0</v>
      </c>
      <c r="Q118" s="126">
        <v>0</v>
      </c>
      <c r="R118" s="161">
        <v>0</v>
      </c>
      <c r="S118" s="126">
        <v>0</v>
      </c>
      <c r="T118" s="156">
        <v>35</v>
      </c>
      <c r="U118" s="156">
        <v>4085.0474285714286</v>
      </c>
      <c r="X118" s="7">
        <f t="shared" si="3"/>
        <v>0</v>
      </c>
      <c r="Y118" s="7">
        <f t="shared" si="4"/>
        <v>0</v>
      </c>
      <c r="Z118" s="7">
        <f t="shared" si="5"/>
        <v>142976.66</v>
      </c>
    </row>
    <row r="119" spans="1:26" x14ac:dyDescent="0.2">
      <c r="A119" s="22" t="s">
        <v>275</v>
      </c>
      <c r="B119" s="14" t="s">
        <v>276</v>
      </c>
      <c r="C119" s="23" t="s">
        <v>277</v>
      </c>
      <c r="D119" s="126">
        <v>0</v>
      </c>
      <c r="E119" s="160">
        <v>0</v>
      </c>
      <c r="F119" s="127"/>
      <c r="G119" s="126">
        <v>0</v>
      </c>
      <c r="H119" s="160">
        <v>0</v>
      </c>
      <c r="I119" s="151">
        <v>103285.79999999999</v>
      </c>
      <c r="J119" s="126">
        <v>890345.5</v>
      </c>
      <c r="K119" s="126">
        <v>0</v>
      </c>
      <c r="L119" s="162">
        <v>0</v>
      </c>
      <c r="M119" s="126">
        <v>0</v>
      </c>
      <c r="N119" s="161">
        <v>0</v>
      </c>
      <c r="O119" s="126">
        <v>0</v>
      </c>
      <c r="P119" s="162">
        <v>0</v>
      </c>
      <c r="Q119" s="126">
        <v>0</v>
      </c>
      <c r="R119" s="161">
        <v>0</v>
      </c>
      <c r="S119" s="126">
        <v>0</v>
      </c>
      <c r="T119" s="156">
        <v>182</v>
      </c>
      <c r="U119" s="156">
        <v>4892.0082417582416</v>
      </c>
      <c r="X119" s="7">
        <f t="shared" si="3"/>
        <v>0</v>
      </c>
      <c r="Y119" s="7">
        <f t="shared" si="4"/>
        <v>0</v>
      </c>
      <c r="Z119" s="7">
        <f t="shared" si="5"/>
        <v>890345.5</v>
      </c>
    </row>
    <row r="120" spans="1:26" x14ac:dyDescent="0.2">
      <c r="A120" s="22" t="s">
        <v>278</v>
      </c>
      <c r="B120" s="14" t="s">
        <v>276</v>
      </c>
      <c r="C120" s="23" t="s">
        <v>279</v>
      </c>
      <c r="D120" s="126">
        <v>580665</v>
      </c>
      <c r="E120" s="160">
        <v>9254</v>
      </c>
      <c r="F120" s="127"/>
      <c r="G120" s="126">
        <v>536134</v>
      </c>
      <c r="H120" s="160">
        <v>0</v>
      </c>
      <c r="I120" s="151">
        <v>75849.84</v>
      </c>
      <c r="J120" s="126">
        <v>2593362.5000000005</v>
      </c>
      <c r="K120" s="126">
        <v>0</v>
      </c>
      <c r="L120" s="162">
        <v>729652</v>
      </c>
      <c r="M120" s="126">
        <v>608264</v>
      </c>
      <c r="N120" s="161">
        <v>31762</v>
      </c>
      <c r="O120" s="126">
        <v>26702</v>
      </c>
      <c r="P120" s="162">
        <v>0</v>
      </c>
      <c r="Q120" s="126">
        <v>0</v>
      </c>
      <c r="R120" s="161">
        <v>0</v>
      </c>
      <c r="S120" s="126">
        <v>0</v>
      </c>
      <c r="T120" s="156">
        <v>371</v>
      </c>
      <c r="U120" s="156">
        <v>8701.6940700808645</v>
      </c>
      <c r="X120" s="7">
        <f t="shared" si="3"/>
        <v>536134</v>
      </c>
      <c r="Y120" s="7">
        <f t="shared" si="4"/>
        <v>761414</v>
      </c>
      <c r="Z120" s="7">
        <f t="shared" si="5"/>
        <v>3228328.5000000005</v>
      </c>
    </row>
    <row r="121" spans="1:26" x14ac:dyDescent="0.2">
      <c r="A121" s="22" t="s">
        <v>280</v>
      </c>
      <c r="B121" s="14" t="s">
        <v>276</v>
      </c>
      <c r="C121" s="23" t="s">
        <v>281</v>
      </c>
      <c r="D121" s="126">
        <v>0</v>
      </c>
      <c r="E121" s="160">
        <v>0</v>
      </c>
      <c r="F121" s="127"/>
      <c r="G121" s="126">
        <v>0</v>
      </c>
      <c r="H121" s="160">
        <v>0</v>
      </c>
      <c r="I121" s="151">
        <v>20200.079999999998</v>
      </c>
      <c r="J121" s="126">
        <v>101101.30999999998</v>
      </c>
      <c r="K121" s="126">
        <v>0</v>
      </c>
      <c r="L121" s="162">
        <v>0</v>
      </c>
      <c r="M121" s="126">
        <v>0</v>
      </c>
      <c r="N121" s="161">
        <v>0</v>
      </c>
      <c r="O121" s="126">
        <v>0</v>
      </c>
      <c r="P121" s="162">
        <v>0</v>
      </c>
      <c r="Q121" s="126">
        <v>0</v>
      </c>
      <c r="R121" s="161">
        <v>0</v>
      </c>
      <c r="S121" s="126">
        <v>0</v>
      </c>
      <c r="T121" s="156">
        <v>34</v>
      </c>
      <c r="U121" s="156">
        <v>2973.56794117647</v>
      </c>
      <c r="X121" s="7">
        <f t="shared" si="3"/>
        <v>0</v>
      </c>
      <c r="Y121" s="7">
        <f t="shared" si="4"/>
        <v>0</v>
      </c>
      <c r="Z121" s="7">
        <f t="shared" si="5"/>
        <v>101101.30999999998</v>
      </c>
    </row>
    <row r="122" spans="1:26" x14ac:dyDescent="0.2">
      <c r="A122" s="22" t="s">
        <v>282</v>
      </c>
      <c r="B122" s="14" t="s">
        <v>276</v>
      </c>
      <c r="C122" s="23" t="s">
        <v>283</v>
      </c>
      <c r="D122" s="126">
        <v>0</v>
      </c>
      <c r="E122" s="160">
        <v>0</v>
      </c>
      <c r="F122" s="127"/>
      <c r="G122" s="126">
        <v>0</v>
      </c>
      <c r="H122" s="160">
        <v>0</v>
      </c>
      <c r="I122" s="151">
        <v>41345.64</v>
      </c>
      <c r="J122" s="126">
        <v>215907.72</v>
      </c>
      <c r="K122" s="126">
        <v>0</v>
      </c>
      <c r="L122" s="162">
        <v>0</v>
      </c>
      <c r="M122" s="126">
        <v>0</v>
      </c>
      <c r="N122" s="161">
        <v>0</v>
      </c>
      <c r="O122" s="126">
        <v>0</v>
      </c>
      <c r="P122" s="162">
        <v>0</v>
      </c>
      <c r="Q122" s="126">
        <v>0</v>
      </c>
      <c r="R122" s="161">
        <v>0</v>
      </c>
      <c r="S122" s="126">
        <v>0</v>
      </c>
      <c r="T122" s="156">
        <v>52</v>
      </c>
      <c r="U122" s="156">
        <v>4152.0715384615387</v>
      </c>
      <c r="X122" s="7">
        <f t="shared" si="3"/>
        <v>0</v>
      </c>
      <c r="Y122" s="7">
        <f t="shared" si="4"/>
        <v>0</v>
      </c>
      <c r="Z122" s="7">
        <f t="shared" si="5"/>
        <v>215907.72</v>
      </c>
    </row>
    <row r="123" spans="1:26" x14ac:dyDescent="0.2">
      <c r="A123" s="22" t="s">
        <v>284</v>
      </c>
      <c r="B123" s="14" t="s">
        <v>285</v>
      </c>
      <c r="C123" s="23" t="s">
        <v>286</v>
      </c>
      <c r="D123" s="126">
        <v>0</v>
      </c>
      <c r="E123" s="160">
        <v>0</v>
      </c>
      <c r="F123" s="127"/>
      <c r="G123" s="126">
        <v>0</v>
      </c>
      <c r="H123" s="160">
        <v>0</v>
      </c>
      <c r="I123" s="151">
        <v>48290.165000000001</v>
      </c>
      <c r="J123" s="126">
        <v>1045473.2099999998</v>
      </c>
      <c r="K123" s="126">
        <v>0</v>
      </c>
      <c r="L123" s="162">
        <v>286556</v>
      </c>
      <c r="M123" s="126">
        <v>286556</v>
      </c>
      <c r="N123" s="161">
        <v>0</v>
      </c>
      <c r="O123" s="126">
        <v>0</v>
      </c>
      <c r="P123" s="162">
        <v>0</v>
      </c>
      <c r="Q123" s="126">
        <v>0</v>
      </c>
      <c r="R123" s="161">
        <v>0</v>
      </c>
      <c r="S123" s="126">
        <v>0</v>
      </c>
      <c r="T123" s="156">
        <v>244</v>
      </c>
      <c r="U123" s="156">
        <v>5459.1361065573765</v>
      </c>
      <c r="X123" s="7">
        <f t="shared" si="3"/>
        <v>0</v>
      </c>
      <c r="Y123" s="7">
        <f t="shared" si="4"/>
        <v>286556</v>
      </c>
      <c r="Z123" s="7">
        <f t="shared" si="5"/>
        <v>1332029.21</v>
      </c>
    </row>
    <row r="124" spans="1:26" x14ac:dyDescent="0.2">
      <c r="A124" s="22" t="s">
        <v>287</v>
      </c>
      <c r="B124" s="14" t="s">
        <v>285</v>
      </c>
      <c r="C124" s="23" t="s">
        <v>288</v>
      </c>
      <c r="D124" s="126">
        <v>0</v>
      </c>
      <c r="E124" s="160">
        <v>0</v>
      </c>
      <c r="F124" s="127"/>
      <c r="G124" s="126">
        <v>0</v>
      </c>
      <c r="H124" s="160">
        <v>0</v>
      </c>
      <c r="I124" s="151">
        <v>69146.175000000003</v>
      </c>
      <c r="J124" s="126">
        <v>601102.59999999986</v>
      </c>
      <c r="K124" s="126">
        <v>12200.39</v>
      </c>
      <c r="L124" s="162">
        <v>66847</v>
      </c>
      <c r="M124" s="126">
        <v>66847</v>
      </c>
      <c r="N124" s="161">
        <v>0</v>
      </c>
      <c r="O124" s="126">
        <v>0</v>
      </c>
      <c r="P124" s="162">
        <v>0</v>
      </c>
      <c r="Q124" s="126">
        <v>0</v>
      </c>
      <c r="R124" s="161">
        <v>0</v>
      </c>
      <c r="S124" s="126">
        <v>0</v>
      </c>
      <c r="T124" s="156">
        <v>96</v>
      </c>
      <c r="U124" s="156">
        <v>7084.8957291666657</v>
      </c>
      <c r="X124" s="7">
        <f t="shared" si="3"/>
        <v>0</v>
      </c>
      <c r="Y124" s="7">
        <f t="shared" si="4"/>
        <v>66847</v>
      </c>
      <c r="Z124" s="7">
        <f t="shared" si="5"/>
        <v>680149.98999999987</v>
      </c>
    </row>
    <row r="125" spans="1:26" x14ac:dyDescent="0.2">
      <c r="A125" s="22" t="s">
        <v>289</v>
      </c>
      <c r="B125" s="14" t="s">
        <v>285</v>
      </c>
      <c r="C125" s="23" t="s">
        <v>290</v>
      </c>
      <c r="D125" s="126">
        <v>0</v>
      </c>
      <c r="E125" s="160">
        <v>0</v>
      </c>
      <c r="F125" s="127"/>
      <c r="G125" s="126">
        <v>0</v>
      </c>
      <c r="H125" s="160">
        <v>0</v>
      </c>
      <c r="I125" s="151">
        <v>15588.36</v>
      </c>
      <c r="J125" s="126">
        <v>65683.099999999991</v>
      </c>
      <c r="K125" s="126">
        <v>0</v>
      </c>
      <c r="L125" s="162">
        <v>0</v>
      </c>
      <c r="M125" s="126">
        <v>0</v>
      </c>
      <c r="N125" s="161">
        <v>0</v>
      </c>
      <c r="O125" s="126">
        <v>0</v>
      </c>
      <c r="P125" s="162">
        <v>0</v>
      </c>
      <c r="Q125" s="126">
        <v>0</v>
      </c>
      <c r="R125" s="161">
        <v>0</v>
      </c>
      <c r="S125" s="126">
        <v>0</v>
      </c>
      <c r="T125" s="156" t="s">
        <v>530</v>
      </c>
      <c r="U125" s="156" t="s">
        <v>530</v>
      </c>
      <c r="X125" s="7">
        <f t="shared" si="3"/>
        <v>0</v>
      </c>
      <c r="Y125" s="7">
        <f t="shared" si="4"/>
        <v>0</v>
      </c>
      <c r="Z125" s="7">
        <f t="shared" si="5"/>
        <v>65683.099999999991</v>
      </c>
    </row>
    <row r="126" spans="1:26" x14ac:dyDescent="0.2">
      <c r="A126" s="22" t="s">
        <v>291</v>
      </c>
      <c r="B126" s="14" t="s">
        <v>285</v>
      </c>
      <c r="C126" s="23" t="s">
        <v>292</v>
      </c>
      <c r="D126" s="126">
        <v>0</v>
      </c>
      <c r="E126" s="160">
        <v>0</v>
      </c>
      <c r="F126" s="127"/>
      <c r="G126" s="126">
        <v>0</v>
      </c>
      <c r="H126" s="160">
        <v>0</v>
      </c>
      <c r="I126" s="151">
        <v>19750.900000000001</v>
      </c>
      <c r="J126" s="126">
        <v>253879.23</v>
      </c>
      <c r="K126" s="126">
        <v>4336.41</v>
      </c>
      <c r="L126" s="162">
        <v>0</v>
      </c>
      <c r="M126" s="126">
        <v>0</v>
      </c>
      <c r="N126" s="161">
        <v>0</v>
      </c>
      <c r="O126" s="126">
        <v>0</v>
      </c>
      <c r="P126" s="162">
        <v>0</v>
      </c>
      <c r="Q126" s="126">
        <v>0</v>
      </c>
      <c r="R126" s="161">
        <v>0</v>
      </c>
      <c r="S126" s="126">
        <v>0</v>
      </c>
      <c r="T126" s="156">
        <v>36</v>
      </c>
      <c r="U126" s="156">
        <v>7172.6566666666668</v>
      </c>
      <c r="X126" s="7">
        <f t="shared" si="3"/>
        <v>0</v>
      </c>
      <c r="Y126" s="7">
        <f t="shared" si="4"/>
        <v>0</v>
      </c>
      <c r="Z126" s="7">
        <f t="shared" si="5"/>
        <v>258215.64</v>
      </c>
    </row>
    <row r="127" spans="1:26" x14ac:dyDescent="0.2">
      <c r="A127" s="22" t="s">
        <v>293</v>
      </c>
      <c r="B127" s="14" t="s">
        <v>285</v>
      </c>
      <c r="C127" s="23" t="s">
        <v>294</v>
      </c>
      <c r="D127" s="126">
        <v>0</v>
      </c>
      <c r="E127" s="160">
        <v>0</v>
      </c>
      <c r="F127" s="127"/>
      <c r="G127" s="126">
        <v>0</v>
      </c>
      <c r="H127" s="160">
        <v>0</v>
      </c>
      <c r="I127" s="151">
        <v>0</v>
      </c>
      <c r="J127" s="126">
        <v>34647.89</v>
      </c>
      <c r="K127" s="126">
        <v>0</v>
      </c>
      <c r="L127" s="162">
        <v>26092</v>
      </c>
      <c r="M127" s="126">
        <v>26092</v>
      </c>
      <c r="N127" s="161">
        <v>0</v>
      </c>
      <c r="O127" s="126">
        <v>0</v>
      </c>
      <c r="P127" s="162">
        <v>0</v>
      </c>
      <c r="Q127" s="126">
        <v>0</v>
      </c>
      <c r="R127" s="161">
        <v>0</v>
      </c>
      <c r="S127" s="126">
        <v>0</v>
      </c>
      <c r="T127" s="156">
        <v>20</v>
      </c>
      <c r="U127" s="156">
        <v>3036.9944999999998</v>
      </c>
      <c r="X127" s="7">
        <f t="shared" si="3"/>
        <v>0</v>
      </c>
      <c r="Y127" s="7">
        <f t="shared" si="4"/>
        <v>26092</v>
      </c>
      <c r="Z127" s="7">
        <f t="shared" si="5"/>
        <v>60739.89</v>
      </c>
    </row>
    <row r="128" spans="1:26" x14ac:dyDescent="0.2">
      <c r="A128" s="22" t="s">
        <v>295</v>
      </c>
      <c r="B128" s="14" t="s">
        <v>285</v>
      </c>
      <c r="C128" s="23" t="s">
        <v>296</v>
      </c>
      <c r="D128" s="126">
        <v>0</v>
      </c>
      <c r="E128" s="160">
        <v>0</v>
      </c>
      <c r="F128" s="127"/>
      <c r="G128" s="126">
        <v>0</v>
      </c>
      <c r="H128" s="160">
        <v>0</v>
      </c>
      <c r="I128" s="151">
        <v>0</v>
      </c>
      <c r="J128" s="126">
        <v>224415.86999999997</v>
      </c>
      <c r="K128" s="126">
        <v>0</v>
      </c>
      <c r="L128" s="162">
        <v>30343</v>
      </c>
      <c r="M128" s="126">
        <v>30343</v>
      </c>
      <c r="N128" s="161">
        <v>0</v>
      </c>
      <c r="O128" s="126">
        <v>0</v>
      </c>
      <c r="P128" s="162">
        <v>0</v>
      </c>
      <c r="Q128" s="126">
        <v>0</v>
      </c>
      <c r="R128" s="161">
        <v>0</v>
      </c>
      <c r="S128" s="126">
        <v>0</v>
      </c>
      <c r="T128" s="156">
        <v>33</v>
      </c>
      <c r="U128" s="156">
        <v>7719.9657575757565</v>
      </c>
      <c r="X128" s="7">
        <f t="shared" si="3"/>
        <v>0</v>
      </c>
      <c r="Y128" s="7">
        <f t="shared" si="4"/>
        <v>30343</v>
      </c>
      <c r="Z128" s="7">
        <f t="shared" si="5"/>
        <v>254758.86999999997</v>
      </c>
    </row>
    <row r="129" spans="1:26" x14ac:dyDescent="0.2">
      <c r="A129" s="22" t="s">
        <v>297</v>
      </c>
      <c r="B129" s="14" t="s">
        <v>298</v>
      </c>
      <c r="C129" s="23" t="s">
        <v>299</v>
      </c>
      <c r="D129" s="126">
        <v>0</v>
      </c>
      <c r="E129" s="160">
        <v>0</v>
      </c>
      <c r="F129" s="127"/>
      <c r="G129" s="126">
        <v>0</v>
      </c>
      <c r="H129" s="160">
        <v>0</v>
      </c>
      <c r="I129" s="151">
        <v>15776.87</v>
      </c>
      <c r="J129" s="126">
        <v>143765.87000000002</v>
      </c>
      <c r="K129" s="126">
        <v>0</v>
      </c>
      <c r="L129" s="162">
        <v>0</v>
      </c>
      <c r="M129" s="126">
        <v>0</v>
      </c>
      <c r="N129" s="161">
        <v>0</v>
      </c>
      <c r="O129" s="126">
        <v>0</v>
      </c>
      <c r="P129" s="162">
        <v>0</v>
      </c>
      <c r="Q129" s="126">
        <v>0</v>
      </c>
      <c r="R129" s="161">
        <v>0</v>
      </c>
      <c r="S129" s="126">
        <v>0</v>
      </c>
      <c r="T129" s="156">
        <v>23</v>
      </c>
      <c r="U129" s="156">
        <v>6250.6900000000014</v>
      </c>
      <c r="X129" s="7">
        <f t="shared" si="3"/>
        <v>0</v>
      </c>
      <c r="Y129" s="7">
        <f t="shared" si="4"/>
        <v>0</v>
      </c>
      <c r="Z129" s="7">
        <f t="shared" si="5"/>
        <v>143765.87000000002</v>
      </c>
    </row>
    <row r="130" spans="1:26" x14ac:dyDescent="0.2">
      <c r="A130" s="22" t="s">
        <v>300</v>
      </c>
      <c r="B130" s="14" t="s">
        <v>298</v>
      </c>
      <c r="C130" s="23" t="s">
        <v>301</v>
      </c>
      <c r="D130" s="126">
        <v>0</v>
      </c>
      <c r="E130" s="160">
        <v>0</v>
      </c>
      <c r="F130" s="127"/>
      <c r="G130" s="126">
        <v>0</v>
      </c>
      <c r="H130" s="160">
        <v>0</v>
      </c>
      <c r="I130" s="151">
        <v>17740.095000000001</v>
      </c>
      <c r="J130" s="126">
        <v>286464.67</v>
      </c>
      <c r="K130" s="126">
        <v>0</v>
      </c>
      <c r="L130" s="162">
        <v>0</v>
      </c>
      <c r="M130" s="126">
        <v>0</v>
      </c>
      <c r="N130" s="161">
        <v>0</v>
      </c>
      <c r="O130" s="126">
        <v>0</v>
      </c>
      <c r="P130" s="162">
        <v>0</v>
      </c>
      <c r="Q130" s="126">
        <v>0</v>
      </c>
      <c r="R130" s="161">
        <v>0</v>
      </c>
      <c r="S130" s="126">
        <v>0</v>
      </c>
      <c r="T130" s="156">
        <v>42</v>
      </c>
      <c r="U130" s="156">
        <v>6820.587380952381</v>
      </c>
      <c r="X130" s="7">
        <f t="shared" si="3"/>
        <v>0</v>
      </c>
      <c r="Y130" s="7">
        <f t="shared" si="4"/>
        <v>0</v>
      </c>
      <c r="Z130" s="7">
        <f t="shared" si="5"/>
        <v>286464.67</v>
      </c>
    </row>
    <row r="131" spans="1:26" x14ac:dyDescent="0.2">
      <c r="A131" s="22" t="s">
        <v>302</v>
      </c>
      <c r="B131" s="14" t="s">
        <v>303</v>
      </c>
      <c r="C131" s="23" t="s">
        <v>304</v>
      </c>
      <c r="D131" s="126">
        <v>0</v>
      </c>
      <c r="E131" s="160">
        <v>0</v>
      </c>
      <c r="F131" s="127"/>
      <c r="G131" s="126">
        <v>0</v>
      </c>
      <c r="H131" s="160">
        <v>0</v>
      </c>
      <c r="I131" s="151">
        <v>88950.599999999991</v>
      </c>
      <c r="J131" s="126">
        <v>877187.72000000009</v>
      </c>
      <c r="K131" s="126">
        <v>0</v>
      </c>
      <c r="L131" s="162">
        <v>219047</v>
      </c>
      <c r="M131" s="126">
        <v>219047</v>
      </c>
      <c r="N131" s="161">
        <v>14565</v>
      </c>
      <c r="O131" s="126">
        <v>14565</v>
      </c>
      <c r="P131" s="162">
        <v>0</v>
      </c>
      <c r="Q131" s="126">
        <v>0</v>
      </c>
      <c r="R131" s="161">
        <v>0</v>
      </c>
      <c r="S131" s="126">
        <v>0</v>
      </c>
      <c r="T131" s="156">
        <v>122</v>
      </c>
      <c r="U131" s="156">
        <v>9104.9157377049196</v>
      </c>
      <c r="X131" s="7">
        <f t="shared" si="3"/>
        <v>0</v>
      </c>
      <c r="Y131" s="7">
        <f t="shared" si="4"/>
        <v>233612</v>
      </c>
      <c r="Z131" s="7">
        <f t="shared" si="5"/>
        <v>1110799.7200000002</v>
      </c>
    </row>
    <row r="132" spans="1:26" x14ac:dyDescent="0.2">
      <c r="A132" s="22" t="s">
        <v>305</v>
      </c>
      <c r="B132" s="14" t="s">
        <v>303</v>
      </c>
      <c r="C132" s="23" t="s">
        <v>306</v>
      </c>
      <c r="D132" s="126">
        <v>0</v>
      </c>
      <c r="E132" s="160">
        <v>0</v>
      </c>
      <c r="F132" s="127"/>
      <c r="G132" s="126">
        <v>0</v>
      </c>
      <c r="H132" s="160">
        <v>0</v>
      </c>
      <c r="I132" s="151">
        <v>14095.380000000001</v>
      </c>
      <c r="J132" s="126">
        <v>399965.83999999997</v>
      </c>
      <c r="K132" s="126">
        <v>0</v>
      </c>
      <c r="L132" s="162">
        <v>98041.03</v>
      </c>
      <c r="M132" s="126">
        <v>100174.67000000001</v>
      </c>
      <c r="N132" s="161">
        <v>0</v>
      </c>
      <c r="O132" s="126">
        <v>0</v>
      </c>
      <c r="P132" s="162">
        <v>0</v>
      </c>
      <c r="Q132" s="126">
        <v>0</v>
      </c>
      <c r="R132" s="161">
        <v>0</v>
      </c>
      <c r="S132" s="126">
        <v>0</v>
      </c>
      <c r="T132" s="156">
        <v>75</v>
      </c>
      <c r="U132" s="156">
        <v>6668.5401333333339</v>
      </c>
      <c r="X132" s="7">
        <f t="shared" si="3"/>
        <v>0</v>
      </c>
      <c r="Y132" s="7">
        <f t="shared" si="4"/>
        <v>98041.03</v>
      </c>
      <c r="Z132" s="7">
        <f t="shared" si="5"/>
        <v>500140.51</v>
      </c>
    </row>
    <row r="133" spans="1:26" x14ac:dyDescent="0.2">
      <c r="A133" s="22" t="s">
        <v>307</v>
      </c>
      <c r="B133" s="14" t="s">
        <v>308</v>
      </c>
      <c r="C133" s="23" t="s">
        <v>309</v>
      </c>
      <c r="D133" s="126">
        <v>0</v>
      </c>
      <c r="E133" s="160">
        <v>0</v>
      </c>
      <c r="F133" s="127"/>
      <c r="G133" s="126">
        <v>0</v>
      </c>
      <c r="H133" s="160">
        <v>0</v>
      </c>
      <c r="I133" s="151">
        <v>74734.125</v>
      </c>
      <c r="J133" s="126">
        <v>508381.27</v>
      </c>
      <c r="K133" s="126">
        <v>0</v>
      </c>
      <c r="L133" s="162">
        <v>0</v>
      </c>
      <c r="M133" s="126">
        <v>0</v>
      </c>
      <c r="N133" s="161">
        <v>0</v>
      </c>
      <c r="O133" s="126">
        <v>0</v>
      </c>
      <c r="P133" s="162">
        <v>0</v>
      </c>
      <c r="Q133" s="126">
        <v>0</v>
      </c>
      <c r="R133" s="161">
        <v>0</v>
      </c>
      <c r="S133" s="126">
        <v>0</v>
      </c>
      <c r="T133" s="156">
        <v>84</v>
      </c>
      <c r="U133" s="156">
        <v>6052.1579761904768</v>
      </c>
      <c r="X133" s="7">
        <f t="shared" ref="X133:X196" si="6">G133+H133</f>
        <v>0</v>
      </c>
      <c r="Y133" s="7">
        <f t="shared" ref="Y133:Y196" si="7">L133+N133+P133+R133</f>
        <v>0</v>
      </c>
      <c r="Z133" s="7">
        <f t="shared" ref="Z133:Z196" si="8">J133+K133+M133+O133+Q133+S133</f>
        <v>508381.27</v>
      </c>
    </row>
    <row r="134" spans="1:26" x14ac:dyDescent="0.2">
      <c r="A134" s="22" t="s">
        <v>310</v>
      </c>
      <c r="B134" s="14" t="s">
        <v>308</v>
      </c>
      <c r="C134" s="23" t="s">
        <v>311</v>
      </c>
      <c r="D134" s="126">
        <v>0</v>
      </c>
      <c r="E134" s="160">
        <v>0</v>
      </c>
      <c r="F134" s="127"/>
      <c r="G134" s="126">
        <v>0</v>
      </c>
      <c r="H134" s="160">
        <v>0</v>
      </c>
      <c r="I134" s="151">
        <v>41965.24</v>
      </c>
      <c r="J134" s="126">
        <v>197629.84</v>
      </c>
      <c r="K134" s="126">
        <v>0</v>
      </c>
      <c r="L134" s="162">
        <v>0</v>
      </c>
      <c r="M134" s="126">
        <v>0</v>
      </c>
      <c r="N134" s="161">
        <v>0</v>
      </c>
      <c r="O134" s="126">
        <v>0</v>
      </c>
      <c r="P134" s="162">
        <v>0</v>
      </c>
      <c r="Q134" s="126">
        <v>0</v>
      </c>
      <c r="R134" s="161">
        <v>0</v>
      </c>
      <c r="S134" s="126">
        <v>0</v>
      </c>
      <c r="T134" s="156">
        <v>54</v>
      </c>
      <c r="U134" s="156">
        <v>3659.8118518518518</v>
      </c>
      <c r="X134" s="7">
        <f t="shared" si="6"/>
        <v>0</v>
      </c>
      <c r="Y134" s="7">
        <f t="shared" si="7"/>
        <v>0</v>
      </c>
      <c r="Z134" s="7">
        <f t="shared" si="8"/>
        <v>197629.84</v>
      </c>
    </row>
    <row r="135" spans="1:26" x14ac:dyDescent="0.2">
      <c r="A135" s="22" t="s">
        <v>312</v>
      </c>
      <c r="B135" s="14" t="s">
        <v>313</v>
      </c>
      <c r="C135" s="23" t="s">
        <v>314</v>
      </c>
      <c r="D135" s="126">
        <v>375663</v>
      </c>
      <c r="E135" s="160">
        <v>3636</v>
      </c>
      <c r="F135" s="127"/>
      <c r="G135" s="126">
        <v>595431</v>
      </c>
      <c r="H135" s="160">
        <v>2975</v>
      </c>
      <c r="I135" s="151">
        <v>75885.039999999994</v>
      </c>
      <c r="J135" s="126">
        <v>1301682.5699999998</v>
      </c>
      <c r="K135" s="126">
        <v>0</v>
      </c>
      <c r="L135" s="162">
        <v>245489</v>
      </c>
      <c r="M135" s="126">
        <v>245489</v>
      </c>
      <c r="N135" s="161">
        <v>5006</v>
      </c>
      <c r="O135" s="126">
        <v>5026</v>
      </c>
      <c r="P135" s="162">
        <v>0</v>
      </c>
      <c r="Q135" s="126">
        <v>0</v>
      </c>
      <c r="R135" s="161">
        <v>0</v>
      </c>
      <c r="S135" s="126">
        <v>0</v>
      </c>
      <c r="T135" s="156">
        <v>170</v>
      </c>
      <c r="U135" s="156">
        <v>9130.5739411764698</v>
      </c>
      <c r="X135" s="7">
        <f t="shared" si="6"/>
        <v>598406</v>
      </c>
      <c r="Y135" s="7">
        <f t="shared" si="7"/>
        <v>250495</v>
      </c>
      <c r="Z135" s="7">
        <f t="shared" si="8"/>
        <v>1552197.5699999998</v>
      </c>
    </row>
    <row r="136" spans="1:26" x14ac:dyDescent="0.2">
      <c r="A136" s="22" t="s">
        <v>315</v>
      </c>
      <c r="B136" s="14" t="s">
        <v>316</v>
      </c>
      <c r="C136" s="23" t="s">
        <v>317</v>
      </c>
      <c r="D136" s="126">
        <v>0</v>
      </c>
      <c r="E136" s="160">
        <v>0</v>
      </c>
      <c r="F136" s="127"/>
      <c r="G136" s="126">
        <v>0</v>
      </c>
      <c r="H136" s="160">
        <v>0</v>
      </c>
      <c r="I136" s="151">
        <v>6621.97</v>
      </c>
      <c r="J136" s="126">
        <v>115061.94</v>
      </c>
      <c r="K136" s="126">
        <v>0</v>
      </c>
      <c r="L136" s="162">
        <v>0</v>
      </c>
      <c r="M136" s="126">
        <v>0</v>
      </c>
      <c r="N136" s="161">
        <v>0</v>
      </c>
      <c r="O136" s="126">
        <v>0</v>
      </c>
      <c r="P136" s="162">
        <v>0</v>
      </c>
      <c r="Q136" s="126">
        <v>0</v>
      </c>
      <c r="R136" s="161">
        <v>0</v>
      </c>
      <c r="S136" s="126">
        <v>0</v>
      </c>
      <c r="T136" s="156" t="s">
        <v>530</v>
      </c>
      <c r="U136" s="156" t="s">
        <v>530</v>
      </c>
      <c r="X136" s="7">
        <f t="shared" si="6"/>
        <v>0</v>
      </c>
      <c r="Y136" s="7">
        <f t="shared" si="7"/>
        <v>0</v>
      </c>
      <c r="Z136" s="7">
        <f t="shared" si="8"/>
        <v>115061.94</v>
      </c>
    </row>
    <row r="137" spans="1:26" x14ac:dyDescent="0.2">
      <c r="A137" s="22" t="s">
        <v>318</v>
      </c>
      <c r="B137" s="14" t="s">
        <v>316</v>
      </c>
      <c r="C137" s="23" t="s">
        <v>319</v>
      </c>
      <c r="D137" s="126">
        <v>0</v>
      </c>
      <c r="E137" s="160">
        <v>0</v>
      </c>
      <c r="F137" s="127"/>
      <c r="G137" s="126">
        <v>0</v>
      </c>
      <c r="H137" s="160">
        <v>0</v>
      </c>
      <c r="I137" s="151">
        <v>135144.79999999999</v>
      </c>
      <c r="J137" s="126">
        <v>1071363.8</v>
      </c>
      <c r="K137" s="126">
        <v>46761.610000000008</v>
      </c>
      <c r="L137" s="162">
        <v>0</v>
      </c>
      <c r="M137" s="126">
        <v>0</v>
      </c>
      <c r="N137" s="161">
        <v>0</v>
      </c>
      <c r="O137" s="126">
        <v>0</v>
      </c>
      <c r="P137" s="162">
        <v>0</v>
      </c>
      <c r="Q137" s="126">
        <v>0</v>
      </c>
      <c r="R137" s="161">
        <v>0</v>
      </c>
      <c r="S137" s="126">
        <v>0</v>
      </c>
      <c r="T137" s="156">
        <v>185</v>
      </c>
      <c r="U137" s="156">
        <v>6043.921135135136</v>
      </c>
      <c r="X137" s="7">
        <f t="shared" si="6"/>
        <v>0</v>
      </c>
      <c r="Y137" s="7">
        <f t="shared" si="7"/>
        <v>0</v>
      </c>
      <c r="Z137" s="7">
        <f t="shared" si="8"/>
        <v>1118125.4100000001</v>
      </c>
    </row>
    <row r="138" spans="1:26" x14ac:dyDescent="0.2">
      <c r="A138" s="22" t="s">
        <v>320</v>
      </c>
      <c r="B138" s="14" t="s">
        <v>316</v>
      </c>
      <c r="C138" s="23" t="s">
        <v>321</v>
      </c>
      <c r="D138" s="126">
        <v>0</v>
      </c>
      <c r="E138" s="160">
        <v>0</v>
      </c>
      <c r="F138" s="127"/>
      <c r="G138" s="126">
        <v>0</v>
      </c>
      <c r="H138" s="160">
        <v>0</v>
      </c>
      <c r="I138" s="151">
        <v>16018.605</v>
      </c>
      <c r="J138" s="126">
        <v>158133.65999999997</v>
      </c>
      <c r="K138" s="126">
        <v>0</v>
      </c>
      <c r="L138" s="162">
        <v>0</v>
      </c>
      <c r="M138" s="126">
        <v>0</v>
      </c>
      <c r="N138" s="161">
        <v>0</v>
      </c>
      <c r="O138" s="126">
        <v>0</v>
      </c>
      <c r="P138" s="162">
        <v>0</v>
      </c>
      <c r="Q138" s="126">
        <v>0</v>
      </c>
      <c r="R138" s="161">
        <v>0</v>
      </c>
      <c r="S138" s="126">
        <v>0</v>
      </c>
      <c r="T138" s="156">
        <v>29</v>
      </c>
      <c r="U138" s="156">
        <v>5452.8848275862056</v>
      </c>
      <c r="X138" s="7">
        <f t="shared" si="6"/>
        <v>0</v>
      </c>
      <c r="Y138" s="7">
        <f t="shared" si="7"/>
        <v>0</v>
      </c>
      <c r="Z138" s="7">
        <f t="shared" si="8"/>
        <v>158133.65999999997</v>
      </c>
    </row>
    <row r="139" spans="1:26" x14ac:dyDescent="0.2">
      <c r="A139" s="22" t="s">
        <v>322</v>
      </c>
      <c r="B139" s="14" t="s">
        <v>316</v>
      </c>
      <c r="C139" s="23" t="s">
        <v>323</v>
      </c>
      <c r="D139" s="126">
        <v>0</v>
      </c>
      <c r="E139" s="160">
        <v>0</v>
      </c>
      <c r="F139" s="127"/>
      <c r="G139" s="126">
        <v>0</v>
      </c>
      <c r="H139" s="160">
        <v>0</v>
      </c>
      <c r="I139" s="151">
        <v>11529.5</v>
      </c>
      <c r="J139" s="126">
        <v>121391.9</v>
      </c>
      <c r="K139" s="126">
        <v>0</v>
      </c>
      <c r="L139" s="162">
        <v>23966</v>
      </c>
      <c r="M139" s="126">
        <v>23966</v>
      </c>
      <c r="N139" s="161">
        <v>0</v>
      </c>
      <c r="O139" s="126">
        <v>0</v>
      </c>
      <c r="P139" s="162">
        <v>0</v>
      </c>
      <c r="Q139" s="126">
        <v>0</v>
      </c>
      <c r="R139" s="161">
        <v>0</v>
      </c>
      <c r="S139" s="126">
        <v>0</v>
      </c>
      <c r="T139" s="156">
        <v>16</v>
      </c>
      <c r="U139" s="156">
        <v>9084.8687499999996</v>
      </c>
      <c r="X139" s="7">
        <f t="shared" si="6"/>
        <v>0</v>
      </c>
      <c r="Y139" s="7">
        <f t="shared" si="7"/>
        <v>23966</v>
      </c>
      <c r="Z139" s="7">
        <f t="shared" si="8"/>
        <v>145357.9</v>
      </c>
    </row>
    <row r="140" spans="1:26" x14ac:dyDescent="0.2">
      <c r="A140" s="22" t="s">
        <v>324</v>
      </c>
      <c r="B140" s="14" t="s">
        <v>325</v>
      </c>
      <c r="C140" s="23" t="s">
        <v>326</v>
      </c>
      <c r="D140" s="126">
        <v>3916861</v>
      </c>
      <c r="E140" s="160">
        <v>31399</v>
      </c>
      <c r="F140" s="127"/>
      <c r="G140" s="126">
        <v>3851916</v>
      </c>
      <c r="H140" s="160">
        <v>35706</v>
      </c>
      <c r="I140" s="151">
        <v>405464.27500000002</v>
      </c>
      <c r="J140" s="126">
        <v>15813803.810000002</v>
      </c>
      <c r="K140" s="126">
        <v>177500.62000000002</v>
      </c>
      <c r="L140" s="162">
        <v>3374922.37</v>
      </c>
      <c r="M140" s="126">
        <v>3214115.3699999996</v>
      </c>
      <c r="N140" s="161">
        <v>73794</v>
      </c>
      <c r="O140" s="126">
        <v>73794</v>
      </c>
      <c r="P140" s="162">
        <v>0</v>
      </c>
      <c r="Q140" s="126">
        <v>0</v>
      </c>
      <c r="R140" s="161">
        <v>0</v>
      </c>
      <c r="S140" s="126">
        <v>0</v>
      </c>
      <c r="T140" s="156">
        <v>2168</v>
      </c>
      <c r="U140" s="156">
        <v>8892.6262915129155</v>
      </c>
      <c r="X140" s="7">
        <f t="shared" si="6"/>
        <v>3887622</v>
      </c>
      <c r="Y140" s="7">
        <f t="shared" si="7"/>
        <v>3448716.37</v>
      </c>
      <c r="Z140" s="7">
        <f t="shared" si="8"/>
        <v>19279213.800000001</v>
      </c>
    </row>
    <row r="141" spans="1:26" x14ac:dyDescent="0.2">
      <c r="A141" s="22" t="s">
        <v>327</v>
      </c>
      <c r="B141" s="14" t="s">
        <v>325</v>
      </c>
      <c r="C141" s="23" t="s">
        <v>328</v>
      </c>
      <c r="D141" s="126">
        <v>2371795</v>
      </c>
      <c r="E141" s="160">
        <v>17848</v>
      </c>
      <c r="F141" s="127"/>
      <c r="G141" s="126">
        <v>2182737</v>
      </c>
      <c r="H141" s="160">
        <v>15539</v>
      </c>
      <c r="I141" s="151">
        <v>342510.05</v>
      </c>
      <c r="J141" s="126">
        <v>8202629.9100000011</v>
      </c>
      <c r="K141" s="126">
        <v>0</v>
      </c>
      <c r="L141" s="162">
        <v>1411558.23</v>
      </c>
      <c r="M141" s="126">
        <v>1411558.2300000002</v>
      </c>
      <c r="N141" s="161">
        <v>17128.62</v>
      </c>
      <c r="O141" s="126">
        <v>17128.62</v>
      </c>
      <c r="P141" s="162">
        <v>0</v>
      </c>
      <c r="Q141" s="126">
        <v>0</v>
      </c>
      <c r="R141" s="161">
        <v>0</v>
      </c>
      <c r="S141" s="126">
        <v>0</v>
      </c>
      <c r="T141" s="156">
        <v>1471</v>
      </c>
      <c r="U141" s="156">
        <v>6547.462107409925</v>
      </c>
      <c r="X141" s="7">
        <f t="shared" si="6"/>
        <v>2198276</v>
      </c>
      <c r="Y141" s="7">
        <f t="shared" si="7"/>
        <v>1428686.85</v>
      </c>
      <c r="Z141" s="7">
        <f t="shared" si="8"/>
        <v>9631316.7599999998</v>
      </c>
    </row>
    <row r="142" spans="1:26" x14ac:dyDescent="0.2">
      <c r="A142" s="22" t="s">
        <v>329</v>
      </c>
      <c r="B142" s="14" t="s">
        <v>330</v>
      </c>
      <c r="C142" s="23" t="s">
        <v>331</v>
      </c>
      <c r="D142" s="126">
        <v>0</v>
      </c>
      <c r="E142" s="160">
        <v>0</v>
      </c>
      <c r="F142" s="127"/>
      <c r="G142" s="126">
        <v>0</v>
      </c>
      <c r="H142" s="160">
        <v>0</v>
      </c>
      <c r="I142" s="151">
        <v>34777.4</v>
      </c>
      <c r="J142" s="126">
        <v>0</v>
      </c>
      <c r="K142" s="126">
        <v>0</v>
      </c>
      <c r="L142" s="162">
        <v>0</v>
      </c>
      <c r="M142" s="126">
        <v>0</v>
      </c>
      <c r="N142" s="161">
        <v>0</v>
      </c>
      <c r="O142" s="126">
        <v>0</v>
      </c>
      <c r="P142" s="162">
        <v>0</v>
      </c>
      <c r="Q142" s="126">
        <v>0</v>
      </c>
      <c r="R142" s="161">
        <v>0</v>
      </c>
      <c r="S142" s="126">
        <v>0</v>
      </c>
      <c r="T142" s="156">
        <v>100</v>
      </c>
      <c r="U142" s="156">
        <v>0</v>
      </c>
      <c r="X142" s="7">
        <f t="shared" si="6"/>
        <v>0</v>
      </c>
      <c r="Y142" s="7">
        <f t="shared" si="7"/>
        <v>0</v>
      </c>
      <c r="Z142" s="7">
        <f t="shared" si="8"/>
        <v>0</v>
      </c>
    </row>
    <row r="143" spans="1:26" x14ac:dyDescent="0.2">
      <c r="A143" s="22" t="s">
        <v>332</v>
      </c>
      <c r="B143" s="14" t="s">
        <v>330</v>
      </c>
      <c r="C143" s="23" t="s">
        <v>333</v>
      </c>
      <c r="D143" s="126">
        <v>0</v>
      </c>
      <c r="E143" s="160">
        <v>0</v>
      </c>
      <c r="F143" s="127"/>
      <c r="G143" s="126">
        <v>0</v>
      </c>
      <c r="H143" s="160">
        <v>0</v>
      </c>
      <c r="I143" s="151">
        <v>4400.1549999999997</v>
      </c>
      <c r="J143" s="126">
        <v>72671.5</v>
      </c>
      <c r="K143" s="126">
        <v>0</v>
      </c>
      <c r="L143" s="162">
        <v>0</v>
      </c>
      <c r="M143" s="126">
        <v>0</v>
      </c>
      <c r="N143" s="161">
        <v>0</v>
      </c>
      <c r="O143" s="126">
        <v>0</v>
      </c>
      <c r="P143" s="162">
        <v>0</v>
      </c>
      <c r="Q143" s="126">
        <v>0</v>
      </c>
      <c r="R143" s="161">
        <v>0</v>
      </c>
      <c r="S143" s="126">
        <v>0</v>
      </c>
      <c r="T143" s="156">
        <v>66</v>
      </c>
      <c r="U143" s="156">
        <v>1101.0833333333333</v>
      </c>
      <c r="X143" s="7">
        <f t="shared" si="6"/>
        <v>0</v>
      </c>
      <c r="Y143" s="7">
        <f t="shared" si="7"/>
        <v>0</v>
      </c>
      <c r="Z143" s="7">
        <f t="shared" si="8"/>
        <v>72671.5</v>
      </c>
    </row>
    <row r="144" spans="1:26" x14ac:dyDescent="0.2">
      <c r="A144" s="22" t="s">
        <v>334</v>
      </c>
      <c r="B144" s="14" t="s">
        <v>335</v>
      </c>
      <c r="C144" s="23" t="s">
        <v>336</v>
      </c>
      <c r="D144" s="126">
        <v>0</v>
      </c>
      <c r="E144" s="160">
        <v>0</v>
      </c>
      <c r="F144" s="127"/>
      <c r="G144" s="126">
        <v>0</v>
      </c>
      <c r="H144" s="160">
        <v>0</v>
      </c>
      <c r="I144" s="151">
        <v>27893.31</v>
      </c>
      <c r="J144" s="126">
        <v>139852.41999999998</v>
      </c>
      <c r="K144" s="126">
        <v>0</v>
      </c>
      <c r="L144" s="162">
        <v>0</v>
      </c>
      <c r="M144" s="126">
        <v>0</v>
      </c>
      <c r="N144" s="161">
        <v>0</v>
      </c>
      <c r="O144" s="126">
        <v>0</v>
      </c>
      <c r="P144" s="162">
        <v>0</v>
      </c>
      <c r="Q144" s="126">
        <v>0</v>
      </c>
      <c r="R144" s="161">
        <v>0</v>
      </c>
      <c r="S144" s="126">
        <v>0</v>
      </c>
      <c r="T144" s="156">
        <v>46</v>
      </c>
      <c r="U144" s="156">
        <v>3040.2699999999995</v>
      </c>
      <c r="X144" s="7">
        <f t="shared" si="6"/>
        <v>0</v>
      </c>
      <c r="Y144" s="7">
        <f t="shared" si="7"/>
        <v>0</v>
      </c>
      <c r="Z144" s="7">
        <f t="shared" si="8"/>
        <v>139852.41999999998</v>
      </c>
    </row>
    <row r="145" spans="1:26" x14ac:dyDescent="0.2">
      <c r="A145" s="22" t="s">
        <v>337</v>
      </c>
      <c r="B145" s="14" t="s">
        <v>335</v>
      </c>
      <c r="C145" s="23" t="s">
        <v>338</v>
      </c>
      <c r="D145" s="126">
        <v>0</v>
      </c>
      <c r="E145" s="160">
        <v>0</v>
      </c>
      <c r="F145" s="127"/>
      <c r="G145" s="126">
        <v>0</v>
      </c>
      <c r="H145" s="160">
        <v>0</v>
      </c>
      <c r="I145" s="151">
        <v>25833</v>
      </c>
      <c r="J145" s="126">
        <v>505468.32999999996</v>
      </c>
      <c r="K145" s="126">
        <v>0</v>
      </c>
      <c r="L145" s="162">
        <v>0</v>
      </c>
      <c r="M145" s="126">
        <v>0</v>
      </c>
      <c r="N145" s="161">
        <v>0</v>
      </c>
      <c r="O145" s="126">
        <v>0</v>
      </c>
      <c r="P145" s="162">
        <v>0</v>
      </c>
      <c r="Q145" s="126">
        <v>0</v>
      </c>
      <c r="R145" s="161">
        <v>0</v>
      </c>
      <c r="S145" s="126">
        <v>0</v>
      </c>
      <c r="T145" s="156">
        <v>149</v>
      </c>
      <c r="U145" s="156">
        <v>3392.4048993288588</v>
      </c>
      <c r="X145" s="7">
        <f t="shared" si="6"/>
        <v>0</v>
      </c>
      <c r="Y145" s="7">
        <f t="shared" si="7"/>
        <v>0</v>
      </c>
      <c r="Z145" s="7">
        <f t="shared" si="8"/>
        <v>505468.32999999996</v>
      </c>
    </row>
    <row r="146" spans="1:26" x14ac:dyDescent="0.2">
      <c r="A146" s="22" t="s">
        <v>339</v>
      </c>
      <c r="B146" s="14" t="s">
        <v>335</v>
      </c>
      <c r="C146" s="23" t="s">
        <v>340</v>
      </c>
      <c r="D146" s="126">
        <v>0</v>
      </c>
      <c r="E146" s="160">
        <v>0</v>
      </c>
      <c r="F146" s="127"/>
      <c r="G146" s="126">
        <v>0</v>
      </c>
      <c r="H146" s="160">
        <v>0</v>
      </c>
      <c r="I146" s="151">
        <v>18613.740000000002</v>
      </c>
      <c r="J146" s="126">
        <v>117046.16</v>
      </c>
      <c r="K146" s="126">
        <v>0</v>
      </c>
      <c r="L146" s="162">
        <v>0</v>
      </c>
      <c r="M146" s="126">
        <v>0</v>
      </c>
      <c r="N146" s="161">
        <v>0</v>
      </c>
      <c r="O146" s="126">
        <v>0</v>
      </c>
      <c r="P146" s="162">
        <v>0</v>
      </c>
      <c r="Q146" s="126">
        <v>0</v>
      </c>
      <c r="R146" s="161">
        <v>0</v>
      </c>
      <c r="S146" s="126">
        <v>0</v>
      </c>
      <c r="T146" s="156">
        <v>23</v>
      </c>
      <c r="U146" s="156">
        <v>5088.96347826087</v>
      </c>
      <c r="X146" s="7">
        <f t="shared" si="6"/>
        <v>0</v>
      </c>
      <c r="Y146" s="7">
        <f t="shared" si="7"/>
        <v>0</v>
      </c>
      <c r="Z146" s="7">
        <f t="shared" si="8"/>
        <v>117046.16</v>
      </c>
    </row>
    <row r="147" spans="1:26" x14ac:dyDescent="0.2">
      <c r="A147" s="22" t="s">
        <v>341</v>
      </c>
      <c r="B147" s="14" t="s">
        <v>342</v>
      </c>
      <c r="C147" s="23" t="s">
        <v>343</v>
      </c>
      <c r="D147" s="126">
        <v>0</v>
      </c>
      <c r="E147" s="160">
        <v>0</v>
      </c>
      <c r="F147" s="127"/>
      <c r="G147" s="126">
        <v>0</v>
      </c>
      <c r="H147" s="160">
        <v>0</v>
      </c>
      <c r="I147" s="151">
        <v>10964.09</v>
      </c>
      <c r="J147" s="126">
        <v>398353.35</v>
      </c>
      <c r="K147" s="126">
        <v>0</v>
      </c>
      <c r="L147" s="162">
        <v>0</v>
      </c>
      <c r="M147" s="126">
        <v>0</v>
      </c>
      <c r="N147" s="161">
        <v>0</v>
      </c>
      <c r="O147" s="126">
        <v>0</v>
      </c>
      <c r="P147" s="162">
        <v>0</v>
      </c>
      <c r="Q147" s="126">
        <v>0</v>
      </c>
      <c r="R147" s="161">
        <v>0</v>
      </c>
      <c r="S147" s="126">
        <v>0</v>
      </c>
      <c r="T147" s="156">
        <v>54</v>
      </c>
      <c r="U147" s="156">
        <v>7376.9138888888883</v>
      </c>
      <c r="X147" s="7">
        <f t="shared" si="6"/>
        <v>0</v>
      </c>
      <c r="Y147" s="7">
        <f t="shared" si="7"/>
        <v>0</v>
      </c>
      <c r="Z147" s="7">
        <f t="shared" si="8"/>
        <v>398353.35</v>
      </c>
    </row>
    <row r="148" spans="1:26" x14ac:dyDescent="0.2">
      <c r="A148" s="22" t="s">
        <v>344</v>
      </c>
      <c r="B148" s="14" t="s">
        <v>342</v>
      </c>
      <c r="C148" s="23" t="s">
        <v>345</v>
      </c>
      <c r="D148" s="126">
        <v>0</v>
      </c>
      <c r="E148" s="160">
        <v>0</v>
      </c>
      <c r="F148" s="127"/>
      <c r="G148" s="126">
        <v>0</v>
      </c>
      <c r="H148" s="160">
        <v>0</v>
      </c>
      <c r="I148" s="151">
        <v>46047.54</v>
      </c>
      <c r="J148" s="126">
        <v>2933083.709999999</v>
      </c>
      <c r="K148" s="126">
        <v>0</v>
      </c>
      <c r="L148" s="162">
        <v>0</v>
      </c>
      <c r="M148" s="126">
        <v>0</v>
      </c>
      <c r="N148" s="161">
        <v>0</v>
      </c>
      <c r="O148" s="126">
        <v>0</v>
      </c>
      <c r="P148" s="162">
        <v>0</v>
      </c>
      <c r="Q148" s="126">
        <v>0</v>
      </c>
      <c r="R148" s="161">
        <v>0</v>
      </c>
      <c r="S148" s="126">
        <v>0</v>
      </c>
      <c r="T148" s="156">
        <v>347</v>
      </c>
      <c r="U148" s="156">
        <v>8452.6908069164238</v>
      </c>
      <c r="X148" s="7">
        <f t="shared" si="6"/>
        <v>0</v>
      </c>
      <c r="Y148" s="7">
        <f t="shared" si="7"/>
        <v>0</v>
      </c>
      <c r="Z148" s="7">
        <f t="shared" si="8"/>
        <v>2933083.709999999</v>
      </c>
    </row>
    <row r="149" spans="1:26" x14ac:dyDescent="0.2">
      <c r="A149" s="22" t="s">
        <v>346</v>
      </c>
      <c r="B149" s="14" t="s">
        <v>342</v>
      </c>
      <c r="C149" s="23" t="s">
        <v>347</v>
      </c>
      <c r="D149" s="126">
        <v>0</v>
      </c>
      <c r="E149" s="160">
        <v>0</v>
      </c>
      <c r="F149" s="127"/>
      <c r="G149" s="126">
        <v>0</v>
      </c>
      <c r="H149" s="160">
        <v>0</v>
      </c>
      <c r="I149" s="151">
        <v>5588.96</v>
      </c>
      <c r="J149" s="126">
        <v>256992.21999999994</v>
      </c>
      <c r="K149" s="126">
        <v>0</v>
      </c>
      <c r="L149" s="162">
        <v>0</v>
      </c>
      <c r="M149" s="126">
        <v>0</v>
      </c>
      <c r="N149" s="161">
        <v>0</v>
      </c>
      <c r="O149" s="126">
        <v>0</v>
      </c>
      <c r="P149" s="162">
        <v>0</v>
      </c>
      <c r="Q149" s="126">
        <v>0</v>
      </c>
      <c r="R149" s="161">
        <v>0</v>
      </c>
      <c r="S149" s="126">
        <v>0</v>
      </c>
      <c r="T149" s="156">
        <v>42</v>
      </c>
      <c r="U149" s="156">
        <v>6118.8623809523797</v>
      </c>
      <c r="X149" s="7">
        <f t="shared" si="6"/>
        <v>0</v>
      </c>
      <c r="Y149" s="7">
        <f t="shared" si="7"/>
        <v>0</v>
      </c>
      <c r="Z149" s="7">
        <f t="shared" si="8"/>
        <v>256992.21999999994</v>
      </c>
    </row>
    <row r="150" spans="1:26" x14ac:dyDescent="0.2">
      <c r="A150" s="22" t="s">
        <v>348</v>
      </c>
      <c r="B150" s="14" t="s">
        <v>349</v>
      </c>
      <c r="C150" s="23" t="s">
        <v>350</v>
      </c>
      <c r="D150" s="126">
        <v>0</v>
      </c>
      <c r="E150" s="160">
        <v>0</v>
      </c>
      <c r="F150" s="127"/>
      <c r="G150" s="126">
        <v>0</v>
      </c>
      <c r="H150" s="160">
        <v>0</v>
      </c>
      <c r="I150" s="151">
        <v>0</v>
      </c>
      <c r="J150" s="126">
        <v>74708.61</v>
      </c>
      <c r="K150" s="126">
        <v>0</v>
      </c>
      <c r="L150" s="162">
        <v>0</v>
      </c>
      <c r="M150" s="126">
        <v>0</v>
      </c>
      <c r="N150" s="161">
        <v>0</v>
      </c>
      <c r="O150" s="126">
        <v>0</v>
      </c>
      <c r="P150" s="162">
        <v>0</v>
      </c>
      <c r="Q150" s="126">
        <v>0</v>
      </c>
      <c r="R150" s="161">
        <v>0</v>
      </c>
      <c r="S150" s="126">
        <v>0</v>
      </c>
      <c r="T150" s="156">
        <v>17</v>
      </c>
      <c r="U150" s="156">
        <v>4394.6241176470585</v>
      </c>
      <c r="X150" s="7">
        <f t="shared" si="6"/>
        <v>0</v>
      </c>
      <c r="Y150" s="7">
        <f t="shared" si="7"/>
        <v>0</v>
      </c>
      <c r="Z150" s="7">
        <f t="shared" si="8"/>
        <v>74708.61</v>
      </c>
    </row>
    <row r="151" spans="1:26" x14ac:dyDescent="0.2">
      <c r="A151" s="22" t="s">
        <v>351</v>
      </c>
      <c r="B151" s="14" t="s">
        <v>349</v>
      </c>
      <c r="C151" s="23" t="s">
        <v>352</v>
      </c>
      <c r="D151" s="126">
        <v>0</v>
      </c>
      <c r="E151" s="160">
        <v>0</v>
      </c>
      <c r="F151" s="127"/>
      <c r="G151" s="126">
        <v>0</v>
      </c>
      <c r="H151" s="160">
        <v>0</v>
      </c>
      <c r="I151" s="151">
        <v>15367.3</v>
      </c>
      <c r="J151" s="126">
        <v>105019.13</v>
      </c>
      <c r="K151" s="126">
        <v>0</v>
      </c>
      <c r="L151" s="162">
        <v>0</v>
      </c>
      <c r="M151" s="126">
        <v>0</v>
      </c>
      <c r="N151" s="161">
        <v>0</v>
      </c>
      <c r="O151" s="126">
        <v>0</v>
      </c>
      <c r="P151" s="162">
        <v>0</v>
      </c>
      <c r="Q151" s="126">
        <v>0</v>
      </c>
      <c r="R151" s="161">
        <v>0</v>
      </c>
      <c r="S151" s="126">
        <v>0</v>
      </c>
      <c r="T151" s="156">
        <v>21</v>
      </c>
      <c r="U151" s="156">
        <v>5000.9109523809529</v>
      </c>
      <c r="X151" s="7">
        <f t="shared" si="6"/>
        <v>0</v>
      </c>
      <c r="Y151" s="7">
        <f t="shared" si="7"/>
        <v>0</v>
      </c>
      <c r="Z151" s="7">
        <f t="shared" si="8"/>
        <v>105019.13</v>
      </c>
    </row>
    <row r="152" spans="1:26" x14ac:dyDescent="0.2">
      <c r="A152" s="22" t="s">
        <v>353</v>
      </c>
      <c r="B152" s="14" t="s">
        <v>349</v>
      </c>
      <c r="C152" s="23" t="s">
        <v>354</v>
      </c>
      <c r="D152" s="126">
        <v>0</v>
      </c>
      <c r="E152" s="160">
        <v>0</v>
      </c>
      <c r="F152" s="127"/>
      <c r="G152" s="126">
        <v>0</v>
      </c>
      <c r="H152" s="160">
        <v>0</v>
      </c>
      <c r="I152" s="151">
        <v>52754.899999999994</v>
      </c>
      <c r="J152" s="126">
        <v>174478.71</v>
      </c>
      <c r="K152" s="126">
        <v>0</v>
      </c>
      <c r="L152" s="162">
        <v>0</v>
      </c>
      <c r="M152" s="126">
        <v>0</v>
      </c>
      <c r="N152" s="161">
        <v>0</v>
      </c>
      <c r="O152" s="126">
        <v>0</v>
      </c>
      <c r="P152" s="162">
        <v>0</v>
      </c>
      <c r="Q152" s="126">
        <v>0</v>
      </c>
      <c r="R152" s="161">
        <v>0</v>
      </c>
      <c r="S152" s="126">
        <v>0</v>
      </c>
      <c r="T152" s="156">
        <v>73</v>
      </c>
      <c r="U152" s="156">
        <v>2390.1193150684931</v>
      </c>
      <c r="X152" s="7">
        <f t="shared" si="6"/>
        <v>0</v>
      </c>
      <c r="Y152" s="7">
        <f t="shared" si="7"/>
        <v>0</v>
      </c>
      <c r="Z152" s="7">
        <f t="shared" si="8"/>
        <v>174478.71</v>
      </c>
    </row>
    <row r="153" spans="1:26" x14ac:dyDescent="0.2">
      <c r="A153" s="22" t="s">
        <v>355</v>
      </c>
      <c r="B153" s="14" t="s">
        <v>356</v>
      </c>
      <c r="C153" s="23" t="s">
        <v>357</v>
      </c>
      <c r="D153" s="126">
        <v>0</v>
      </c>
      <c r="E153" s="160">
        <v>0</v>
      </c>
      <c r="F153" s="127"/>
      <c r="G153" s="126">
        <v>0</v>
      </c>
      <c r="H153" s="160">
        <v>0</v>
      </c>
      <c r="I153" s="151">
        <v>0</v>
      </c>
      <c r="J153" s="126">
        <v>66569.700000000012</v>
      </c>
      <c r="K153" s="126">
        <v>0</v>
      </c>
      <c r="L153" s="162">
        <v>0</v>
      </c>
      <c r="M153" s="126">
        <v>0</v>
      </c>
      <c r="N153" s="161">
        <v>0</v>
      </c>
      <c r="O153" s="126">
        <v>0</v>
      </c>
      <c r="P153" s="162">
        <v>0</v>
      </c>
      <c r="Q153" s="126">
        <v>0</v>
      </c>
      <c r="R153" s="161">
        <v>0</v>
      </c>
      <c r="S153" s="126">
        <v>0</v>
      </c>
      <c r="T153" s="156" t="s">
        <v>530</v>
      </c>
      <c r="U153" s="156" t="s">
        <v>530</v>
      </c>
      <c r="X153" s="7">
        <f t="shared" si="6"/>
        <v>0</v>
      </c>
      <c r="Y153" s="7">
        <f t="shared" si="7"/>
        <v>0</v>
      </c>
      <c r="Z153" s="7">
        <f t="shared" si="8"/>
        <v>66569.700000000012</v>
      </c>
    </row>
    <row r="154" spans="1:26" x14ac:dyDescent="0.2">
      <c r="A154" s="22" t="s">
        <v>358</v>
      </c>
      <c r="B154" s="14" t="s">
        <v>359</v>
      </c>
      <c r="C154" s="23" t="s">
        <v>360</v>
      </c>
      <c r="D154" s="126">
        <v>0</v>
      </c>
      <c r="E154" s="160">
        <v>0</v>
      </c>
      <c r="F154" s="127"/>
      <c r="G154" s="126">
        <v>0</v>
      </c>
      <c r="H154" s="160">
        <v>0</v>
      </c>
      <c r="I154" s="151">
        <v>22362.94</v>
      </c>
      <c r="J154" s="126">
        <v>875205.9600000002</v>
      </c>
      <c r="K154" s="126">
        <v>0</v>
      </c>
      <c r="L154" s="162">
        <v>0</v>
      </c>
      <c r="M154" s="126">
        <v>0</v>
      </c>
      <c r="N154" s="161">
        <v>0</v>
      </c>
      <c r="O154" s="126">
        <v>0</v>
      </c>
      <c r="P154" s="162">
        <v>0</v>
      </c>
      <c r="Q154" s="126">
        <v>0</v>
      </c>
      <c r="R154" s="161">
        <v>0</v>
      </c>
      <c r="S154" s="126">
        <v>0</v>
      </c>
      <c r="T154" s="156">
        <v>92</v>
      </c>
      <c r="U154" s="156">
        <v>9513.1082608695669</v>
      </c>
      <c r="X154" s="7">
        <f t="shared" si="6"/>
        <v>0</v>
      </c>
      <c r="Y154" s="7">
        <f t="shared" si="7"/>
        <v>0</v>
      </c>
      <c r="Z154" s="7">
        <f t="shared" si="8"/>
        <v>875205.9600000002</v>
      </c>
    </row>
    <row r="155" spans="1:26" x14ac:dyDescent="0.2">
      <c r="A155" s="22" t="s">
        <v>361</v>
      </c>
      <c r="B155" s="14" t="s">
        <v>359</v>
      </c>
      <c r="C155" s="23" t="s">
        <v>362</v>
      </c>
      <c r="D155" s="126">
        <v>0</v>
      </c>
      <c r="E155" s="160">
        <v>0</v>
      </c>
      <c r="F155" s="127"/>
      <c r="G155" s="126">
        <v>0</v>
      </c>
      <c r="H155" s="160">
        <v>0</v>
      </c>
      <c r="I155" s="151">
        <v>6422.59</v>
      </c>
      <c r="J155" s="126">
        <v>210698.71</v>
      </c>
      <c r="K155" s="126">
        <v>0</v>
      </c>
      <c r="L155" s="162">
        <v>0</v>
      </c>
      <c r="M155" s="126">
        <v>0</v>
      </c>
      <c r="N155" s="161">
        <v>0</v>
      </c>
      <c r="O155" s="126">
        <v>0</v>
      </c>
      <c r="P155" s="162">
        <v>0</v>
      </c>
      <c r="Q155" s="126">
        <v>0</v>
      </c>
      <c r="R155" s="161">
        <v>0</v>
      </c>
      <c r="S155" s="126">
        <v>0</v>
      </c>
      <c r="T155" s="156">
        <v>23</v>
      </c>
      <c r="U155" s="156">
        <v>9160.8134782608686</v>
      </c>
      <c r="X155" s="7">
        <f t="shared" si="6"/>
        <v>0</v>
      </c>
      <c r="Y155" s="7">
        <f t="shared" si="7"/>
        <v>0</v>
      </c>
      <c r="Z155" s="7">
        <f t="shared" si="8"/>
        <v>210698.71</v>
      </c>
    </row>
    <row r="156" spans="1:26" x14ac:dyDescent="0.2">
      <c r="A156" s="22" t="s">
        <v>363</v>
      </c>
      <c r="B156" s="14" t="s">
        <v>364</v>
      </c>
      <c r="C156" s="23" t="s">
        <v>365</v>
      </c>
      <c r="D156" s="126">
        <v>0</v>
      </c>
      <c r="E156" s="160">
        <v>0</v>
      </c>
      <c r="F156" s="127"/>
      <c r="G156" s="126">
        <v>0</v>
      </c>
      <c r="H156" s="160">
        <v>0</v>
      </c>
      <c r="I156" s="151">
        <v>54054.324999999997</v>
      </c>
      <c r="J156" s="126">
        <v>330540.23</v>
      </c>
      <c r="K156" s="126">
        <v>0</v>
      </c>
      <c r="L156" s="162">
        <v>0</v>
      </c>
      <c r="M156" s="126">
        <v>0</v>
      </c>
      <c r="N156" s="161">
        <v>0</v>
      </c>
      <c r="O156" s="126">
        <v>0</v>
      </c>
      <c r="P156" s="162">
        <v>0</v>
      </c>
      <c r="Q156" s="126">
        <v>0</v>
      </c>
      <c r="R156" s="161">
        <v>0</v>
      </c>
      <c r="S156" s="126">
        <v>0</v>
      </c>
      <c r="T156" s="156">
        <v>89</v>
      </c>
      <c r="U156" s="156">
        <v>3713.9351685393258</v>
      </c>
      <c r="X156" s="7">
        <f t="shared" si="6"/>
        <v>0</v>
      </c>
      <c r="Y156" s="7">
        <f t="shared" si="7"/>
        <v>0</v>
      </c>
      <c r="Z156" s="7">
        <f t="shared" si="8"/>
        <v>330540.23</v>
      </c>
    </row>
    <row r="157" spans="1:26" x14ac:dyDescent="0.2">
      <c r="A157" s="22" t="s">
        <v>366</v>
      </c>
      <c r="B157" s="14" t="s">
        <v>364</v>
      </c>
      <c r="C157" s="23" t="s">
        <v>367</v>
      </c>
      <c r="D157" s="126">
        <v>0</v>
      </c>
      <c r="E157" s="160">
        <v>0</v>
      </c>
      <c r="F157" s="127"/>
      <c r="G157" s="126">
        <v>0</v>
      </c>
      <c r="H157" s="160">
        <v>0</v>
      </c>
      <c r="I157" s="151">
        <v>38000</v>
      </c>
      <c r="J157" s="126">
        <v>143918.15999999997</v>
      </c>
      <c r="K157" s="126">
        <v>0</v>
      </c>
      <c r="L157" s="162">
        <v>0</v>
      </c>
      <c r="M157" s="126">
        <v>0</v>
      </c>
      <c r="N157" s="161">
        <v>0</v>
      </c>
      <c r="O157" s="126">
        <v>0</v>
      </c>
      <c r="P157" s="162">
        <v>0</v>
      </c>
      <c r="Q157" s="126">
        <v>0</v>
      </c>
      <c r="R157" s="161">
        <v>0</v>
      </c>
      <c r="S157" s="126">
        <v>0</v>
      </c>
      <c r="T157" s="156">
        <v>26</v>
      </c>
      <c r="U157" s="156">
        <v>5535.3138461538456</v>
      </c>
      <c r="X157" s="7">
        <f t="shared" si="6"/>
        <v>0</v>
      </c>
      <c r="Y157" s="7">
        <f t="shared" si="7"/>
        <v>0</v>
      </c>
      <c r="Z157" s="7">
        <f t="shared" si="8"/>
        <v>143918.15999999997</v>
      </c>
    </row>
    <row r="158" spans="1:26" x14ac:dyDescent="0.2">
      <c r="A158" s="22" t="s">
        <v>368</v>
      </c>
      <c r="B158" s="14" t="s">
        <v>369</v>
      </c>
      <c r="C158" s="23" t="s">
        <v>370</v>
      </c>
      <c r="D158" s="126">
        <v>579351</v>
      </c>
      <c r="E158" s="160">
        <v>23136</v>
      </c>
      <c r="F158" s="127"/>
      <c r="G158" s="126">
        <v>564816</v>
      </c>
      <c r="H158" s="160">
        <v>19837</v>
      </c>
      <c r="I158" s="151">
        <v>112711.43000000001</v>
      </c>
      <c r="J158" s="126">
        <v>2597130.1000000006</v>
      </c>
      <c r="K158" s="126">
        <v>0</v>
      </c>
      <c r="L158" s="162">
        <v>521151</v>
      </c>
      <c r="M158" s="126">
        <v>521151</v>
      </c>
      <c r="N158" s="161">
        <v>12764.99</v>
      </c>
      <c r="O158" s="126">
        <v>12764.99</v>
      </c>
      <c r="P158" s="162">
        <v>0</v>
      </c>
      <c r="Q158" s="126">
        <v>0</v>
      </c>
      <c r="R158" s="161">
        <v>0</v>
      </c>
      <c r="S158" s="126">
        <v>0</v>
      </c>
      <c r="T158" s="156">
        <v>379</v>
      </c>
      <c r="U158" s="156">
        <v>8261.3353298153052</v>
      </c>
      <c r="X158" s="7">
        <f t="shared" si="6"/>
        <v>584653</v>
      </c>
      <c r="Y158" s="7">
        <f t="shared" si="7"/>
        <v>533915.99</v>
      </c>
      <c r="Z158" s="7">
        <f t="shared" si="8"/>
        <v>3131046.0900000008</v>
      </c>
    </row>
    <row r="159" spans="1:26" x14ac:dyDescent="0.2">
      <c r="A159" s="22" t="s">
        <v>371</v>
      </c>
      <c r="B159" s="14" t="s">
        <v>372</v>
      </c>
      <c r="C159" s="23" t="s">
        <v>373</v>
      </c>
      <c r="D159" s="126">
        <v>0</v>
      </c>
      <c r="E159" s="160">
        <v>0</v>
      </c>
      <c r="F159" s="127"/>
      <c r="G159" s="126">
        <v>0</v>
      </c>
      <c r="H159" s="160">
        <v>0</v>
      </c>
      <c r="I159" s="151">
        <v>0</v>
      </c>
      <c r="J159" s="126">
        <v>309888.53999999998</v>
      </c>
      <c r="K159" s="126">
        <v>0</v>
      </c>
      <c r="L159" s="162">
        <v>36022</v>
      </c>
      <c r="M159" s="126">
        <v>36022</v>
      </c>
      <c r="N159" s="161">
        <v>0</v>
      </c>
      <c r="O159" s="126">
        <v>0</v>
      </c>
      <c r="P159" s="162">
        <v>0</v>
      </c>
      <c r="Q159" s="126">
        <v>0</v>
      </c>
      <c r="R159" s="161">
        <v>0</v>
      </c>
      <c r="S159" s="126">
        <v>0</v>
      </c>
      <c r="T159" s="156">
        <v>50</v>
      </c>
      <c r="U159" s="156">
        <v>6918.2107999999998</v>
      </c>
      <c r="X159" s="7">
        <f t="shared" si="6"/>
        <v>0</v>
      </c>
      <c r="Y159" s="7">
        <f t="shared" si="7"/>
        <v>36022</v>
      </c>
      <c r="Z159" s="7">
        <f t="shared" si="8"/>
        <v>345910.54</v>
      </c>
    </row>
    <row r="160" spans="1:26" x14ac:dyDescent="0.2">
      <c r="A160" s="22" t="s">
        <v>374</v>
      </c>
      <c r="B160" s="14" t="s">
        <v>372</v>
      </c>
      <c r="C160" s="23" t="s">
        <v>375</v>
      </c>
      <c r="D160" s="126">
        <v>0</v>
      </c>
      <c r="E160" s="160">
        <v>0</v>
      </c>
      <c r="F160" s="127"/>
      <c r="G160" s="126">
        <v>0</v>
      </c>
      <c r="H160" s="160">
        <v>0</v>
      </c>
      <c r="I160" s="151">
        <v>56346.57</v>
      </c>
      <c r="J160" s="126">
        <v>2188471.48</v>
      </c>
      <c r="K160" s="126">
        <v>0</v>
      </c>
      <c r="L160" s="162">
        <v>118201</v>
      </c>
      <c r="M160" s="126">
        <v>118201.00000000001</v>
      </c>
      <c r="N160" s="161">
        <v>22877</v>
      </c>
      <c r="O160" s="126">
        <v>22877</v>
      </c>
      <c r="P160" s="162">
        <v>0</v>
      </c>
      <c r="Q160" s="126">
        <v>0</v>
      </c>
      <c r="R160" s="161">
        <v>0</v>
      </c>
      <c r="S160" s="126">
        <v>0</v>
      </c>
      <c r="T160" s="156">
        <v>220</v>
      </c>
      <c r="U160" s="156">
        <v>10588.861272727272</v>
      </c>
      <c r="X160" s="7">
        <f t="shared" si="6"/>
        <v>0</v>
      </c>
      <c r="Y160" s="7">
        <f t="shared" si="7"/>
        <v>141078</v>
      </c>
      <c r="Z160" s="7">
        <f t="shared" si="8"/>
        <v>2329549.48</v>
      </c>
    </row>
    <row r="161" spans="1:26" x14ac:dyDescent="0.2">
      <c r="A161" s="22" t="s">
        <v>376</v>
      </c>
      <c r="B161" s="14" t="s">
        <v>377</v>
      </c>
      <c r="C161" s="23" t="s">
        <v>378</v>
      </c>
      <c r="D161" s="126">
        <v>0</v>
      </c>
      <c r="E161" s="160">
        <v>0</v>
      </c>
      <c r="F161" s="127"/>
      <c r="G161" s="126">
        <v>0</v>
      </c>
      <c r="H161" s="160">
        <v>0</v>
      </c>
      <c r="I161" s="151">
        <v>41992.52</v>
      </c>
      <c r="J161" s="126">
        <v>440812.19</v>
      </c>
      <c r="K161" s="126">
        <v>0</v>
      </c>
      <c r="L161" s="162">
        <v>0</v>
      </c>
      <c r="M161" s="126">
        <v>0</v>
      </c>
      <c r="N161" s="161">
        <v>0</v>
      </c>
      <c r="O161" s="126">
        <v>0</v>
      </c>
      <c r="P161" s="162">
        <v>0</v>
      </c>
      <c r="Q161" s="126">
        <v>0</v>
      </c>
      <c r="R161" s="161">
        <v>0</v>
      </c>
      <c r="S161" s="126">
        <v>0</v>
      </c>
      <c r="T161" s="156">
        <v>63</v>
      </c>
      <c r="U161" s="156">
        <v>6997.0188888888888</v>
      </c>
      <c r="X161" s="7">
        <f t="shared" si="6"/>
        <v>0</v>
      </c>
      <c r="Y161" s="7">
        <f t="shared" si="7"/>
        <v>0</v>
      </c>
      <c r="Z161" s="7">
        <f t="shared" si="8"/>
        <v>440812.19</v>
      </c>
    </row>
    <row r="162" spans="1:26" x14ac:dyDescent="0.2">
      <c r="A162" s="22" t="s">
        <v>379</v>
      </c>
      <c r="B162" s="14" t="s">
        <v>377</v>
      </c>
      <c r="C162" s="23" t="s">
        <v>380</v>
      </c>
      <c r="D162" s="126">
        <v>0</v>
      </c>
      <c r="E162" s="160">
        <v>0</v>
      </c>
      <c r="F162" s="127"/>
      <c r="G162" s="126">
        <v>0</v>
      </c>
      <c r="H162" s="160">
        <v>0</v>
      </c>
      <c r="I162" s="151">
        <v>7889.46</v>
      </c>
      <c r="J162" s="126">
        <v>61067.519999999997</v>
      </c>
      <c r="K162" s="126">
        <v>0</v>
      </c>
      <c r="L162" s="162">
        <v>0</v>
      </c>
      <c r="M162" s="126">
        <v>0</v>
      </c>
      <c r="N162" s="161">
        <v>0</v>
      </c>
      <c r="O162" s="126">
        <v>0</v>
      </c>
      <c r="P162" s="162">
        <v>0</v>
      </c>
      <c r="Q162" s="126">
        <v>0</v>
      </c>
      <c r="R162" s="161">
        <v>0</v>
      </c>
      <c r="S162" s="126">
        <v>0</v>
      </c>
      <c r="T162" s="156" t="s">
        <v>530</v>
      </c>
      <c r="U162" s="156" t="s">
        <v>530</v>
      </c>
      <c r="X162" s="7">
        <f t="shared" si="6"/>
        <v>0</v>
      </c>
      <c r="Y162" s="7">
        <f t="shared" si="7"/>
        <v>0</v>
      </c>
      <c r="Z162" s="7">
        <f t="shared" si="8"/>
        <v>61067.519999999997</v>
      </c>
    </row>
    <row r="163" spans="1:26" x14ac:dyDescent="0.2">
      <c r="A163" s="22" t="s">
        <v>381</v>
      </c>
      <c r="B163" s="14" t="s">
        <v>377</v>
      </c>
      <c r="C163" s="23" t="s">
        <v>382</v>
      </c>
      <c r="D163" s="126">
        <v>0</v>
      </c>
      <c r="E163" s="160">
        <v>0</v>
      </c>
      <c r="F163" s="127"/>
      <c r="G163" s="126">
        <v>0</v>
      </c>
      <c r="H163" s="160">
        <v>0</v>
      </c>
      <c r="I163" s="151">
        <v>31659.875</v>
      </c>
      <c r="J163" s="126">
        <v>102903.17000000001</v>
      </c>
      <c r="K163" s="126">
        <v>0</v>
      </c>
      <c r="L163" s="162">
        <v>400</v>
      </c>
      <c r="M163" s="126">
        <v>400</v>
      </c>
      <c r="N163" s="161">
        <v>0</v>
      </c>
      <c r="O163" s="126">
        <v>0</v>
      </c>
      <c r="P163" s="162">
        <v>0</v>
      </c>
      <c r="Q163" s="126">
        <v>0</v>
      </c>
      <c r="R163" s="161">
        <v>0</v>
      </c>
      <c r="S163" s="126">
        <v>0</v>
      </c>
      <c r="T163" s="156">
        <v>30</v>
      </c>
      <c r="U163" s="156">
        <v>3443.4390000000003</v>
      </c>
      <c r="X163" s="7">
        <f t="shared" si="6"/>
        <v>0</v>
      </c>
      <c r="Y163" s="7">
        <f t="shared" si="7"/>
        <v>400</v>
      </c>
      <c r="Z163" s="7">
        <f t="shared" si="8"/>
        <v>103303.17000000001</v>
      </c>
    </row>
    <row r="164" spans="1:26" x14ac:dyDescent="0.2">
      <c r="A164" s="22" t="s">
        <v>383</v>
      </c>
      <c r="B164" s="14" t="s">
        <v>377</v>
      </c>
      <c r="C164" s="23" t="s">
        <v>384</v>
      </c>
      <c r="D164" s="126">
        <v>0</v>
      </c>
      <c r="E164" s="160">
        <v>0</v>
      </c>
      <c r="F164" s="127"/>
      <c r="G164" s="126">
        <v>0</v>
      </c>
      <c r="H164" s="160">
        <v>0</v>
      </c>
      <c r="I164" s="151">
        <v>0</v>
      </c>
      <c r="J164" s="126">
        <v>67758.73</v>
      </c>
      <c r="K164" s="126">
        <v>0</v>
      </c>
      <c r="L164" s="162">
        <v>0</v>
      </c>
      <c r="M164" s="126">
        <v>0</v>
      </c>
      <c r="N164" s="161">
        <v>0</v>
      </c>
      <c r="O164" s="126">
        <v>0</v>
      </c>
      <c r="P164" s="162">
        <v>0</v>
      </c>
      <c r="Q164" s="126">
        <v>0</v>
      </c>
      <c r="R164" s="161">
        <v>0</v>
      </c>
      <c r="S164" s="126">
        <v>0</v>
      </c>
      <c r="T164" s="156">
        <v>17</v>
      </c>
      <c r="U164" s="156">
        <v>3985.8076470588235</v>
      </c>
      <c r="X164" s="7">
        <f t="shared" si="6"/>
        <v>0</v>
      </c>
      <c r="Y164" s="7">
        <f t="shared" si="7"/>
        <v>0</v>
      </c>
      <c r="Z164" s="7">
        <f t="shared" si="8"/>
        <v>67758.73</v>
      </c>
    </row>
    <row r="165" spans="1:26" x14ac:dyDescent="0.2">
      <c r="A165" s="22" t="s">
        <v>385</v>
      </c>
      <c r="B165" s="14" t="s">
        <v>377</v>
      </c>
      <c r="C165" s="23" t="s">
        <v>386</v>
      </c>
      <c r="D165" s="126">
        <v>0</v>
      </c>
      <c r="E165" s="160">
        <v>0</v>
      </c>
      <c r="F165" s="127"/>
      <c r="G165" s="126">
        <v>0</v>
      </c>
      <c r="H165" s="160">
        <v>0</v>
      </c>
      <c r="I165" s="151">
        <v>16203.43</v>
      </c>
      <c r="J165" s="126">
        <v>79395.839999999997</v>
      </c>
      <c r="K165" s="126">
        <v>0</v>
      </c>
      <c r="L165" s="162">
        <v>0</v>
      </c>
      <c r="M165" s="126">
        <v>0</v>
      </c>
      <c r="N165" s="161">
        <v>0</v>
      </c>
      <c r="O165" s="126">
        <v>0</v>
      </c>
      <c r="P165" s="162">
        <v>0</v>
      </c>
      <c r="Q165" s="126">
        <v>0</v>
      </c>
      <c r="R165" s="161">
        <v>0</v>
      </c>
      <c r="S165" s="126">
        <v>0</v>
      </c>
      <c r="T165" s="156">
        <v>16</v>
      </c>
      <c r="U165" s="156">
        <v>4962.24</v>
      </c>
      <c r="X165" s="7">
        <f t="shared" si="6"/>
        <v>0</v>
      </c>
      <c r="Y165" s="7">
        <f t="shared" si="7"/>
        <v>0</v>
      </c>
      <c r="Z165" s="7">
        <f t="shared" si="8"/>
        <v>79395.839999999997</v>
      </c>
    </row>
    <row r="166" spans="1:26" x14ac:dyDescent="0.2">
      <c r="A166" s="22" t="s">
        <v>387</v>
      </c>
      <c r="B166" s="14" t="s">
        <v>388</v>
      </c>
      <c r="C166" s="23" t="s">
        <v>389</v>
      </c>
      <c r="D166" s="126">
        <v>0</v>
      </c>
      <c r="E166" s="160">
        <v>0</v>
      </c>
      <c r="F166" s="127"/>
      <c r="G166" s="126">
        <v>0</v>
      </c>
      <c r="H166" s="160">
        <v>0</v>
      </c>
      <c r="I166" s="151">
        <v>91868.92</v>
      </c>
      <c r="J166" s="126">
        <v>1670247.92</v>
      </c>
      <c r="K166" s="126">
        <v>0</v>
      </c>
      <c r="L166" s="162">
        <v>0</v>
      </c>
      <c r="M166" s="126">
        <v>0</v>
      </c>
      <c r="N166" s="161">
        <v>0</v>
      </c>
      <c r="O166" s="126">
        <v>0</v>
      </c>
      <c r="P166" s="162">
        <v>0</v>
      </c>
      <c r="Q166" s="126">
        <v>0</v>
      </c>
      <c r="R166" s="161">
        <v>0</v>
      </c>
      <c r="S166" s="126">
        <v>0</v>
      </c>
      <c r="T166" s="156">
        <v>207</v>
      </c>
      <c r="U166" s="156">
        <v>8068.8305314009658</v>
      </c>
      <c r="X166" s="7">
        <f t="shared" si="6"/>
        <v>0</v>
      </c>
      <c r="Y166" s="7">
        <f t="shared" si="7"/>
        <v>0</v>
      </c>
      <c r="Z166" s="7">
        <f t="shared" si="8"/>
        <v>1670247.92</v>
      </c>
    </row>
    <row r="167" spans="1:26" x14ac:dyDescent="0.2">
      <c r="A167" s="22" t="s">
        <v>390</v>
      </c>
      <c r="B167" s="14" t="s">
        <v>388</v>
      </c>
      <c r="C167" s="23" t="s">
        <v>391</v>
      </c>
      <c r="D167" s="126">
        <v>0</v>
      </c>
      <c r="E167" s="160">
        <v>0</v>
      </c>
      <c r="F167" s="127"/>
      <c r="G167" s="126">
        <v>0</v>
      </c>
      <c r="H167" s="160">
        <v>0</v>
      </c>
      <c r="I167" s="151">
        <v>80516.099999999991</v>
      </c>
      <c r="J167" s="126">
        <v>667243.12</v>
      </c>
      <c r="K167" s="126">
        <v>0</v>
      </c>
      <c r="L167" s="162">
        <v>0</v>
      </c>
      <c r="M167" s="126">
        <v>0</v>
      </c>
      <c r="N167" s="161">
        <v>0</v>
      </c>
      <c r="O167" s="126">
        <v>0</v>
      </c>
      <c r="P167" s="162">
        <v>0</v>
      </c>
      <c r="Q167" s="126">
        <v>0</v>
      </c>
      <c r="R167" s="161">
        <v>0</v>
      </c>
      <c r="S167" s="126">
        <v>0</v>
      </c>
      <c r="T167" s="156">
        <v>200</v>
      </c>
      <c r="U167" s="156">
        <v>3336.2156</v>
      </c>
      <c r="X167" s="7">
        <f t="shared" si="6"/>
        <v>0</v>
      </c>
      <c r="Y167" s="7">
        <f t="shared" si="7"/>
        <v>0</v>
      </c>
      <c r="Z167" s="7">
        <f t="shared" si="8"/>
        <v>667243.12</v>
      </c>
    </row>
    <row r="168" spans="1:26" x14ac:dyDescent="0.2">
      <c r="A168" s="22" t="s">
        <v>392</v>
      </c>
      <c r="B168" s="14" t="s">
        <v>388</v>
      </c>
      <c r="C168" s="23" t="s">
        <v>393</v>
      </c>
      <c r="D168" s="126">
        <v>0</v>
      </c>
      <c r="E168" s="160">
        <v>0</v>
      </c>
      <c r="F168" s="127"/>
      <c r="G168" s="126">
        <v>0</v>
      </c>
      <c r="H168" s="160">
        <v>0</v>
      </c>
      <c r="I168" s="151">
        <v>97494.36</v>
      </c>
      <c r="J168" s="126">
        <v>1850055.7600000002</v>
      </c>
      <c r="K168" s="126">
        <v>0</v>
      </c>
      <c r="L168" s="162">
        <v>390556.53</v>
      </c>
      <c r="M168" s="126">
        <v>370098.80999999994</v>
      </c>
      <c r="N168" s="161">
        <v>11091.55</v>
      </c>
      <c r="O168" s="126">
        <v>11091.55</v>
      </c>
      <c r="P168" s="162">
        <v>0</v>
      </c>
      <c r="Q168" s="126">
        <v>0</v>
      </c>
      <c r="R168" s="161">
        <v>0</v>
      </c>
      <c r="S168" s="126">
        <v>0</v>
      </c>
      <c r="T168" s="156">
        <v>243</v>
      </c>
      <c r="U168" s="156">
        <v>9182.0827983539093</v>
      </c>
      <c r="X168" s="7">
        <f t="shared" si="6"/>
        <v>0</v>
      </c>
      <c r="Y168" s="7">
        <f t="shared" si="7"/>
        <v>401648.08</v>
      </c>
      <c r="Z168" s="7">
        <f t="shared" si="8"/>
        <v>2231246.12</v>
      </c>
    </row>
    <row r="169" spans="1:26" x14ac:dyDescent="0.2">
      <c r="A169" s="22" t="s">
        <v>394</v>
      </c>
      <c r="B169" s="14" t="s">
        <v>388</v>
      </c>
      <c r="C169" s="23" t="s">
        <v>395</v>
      </c>
      <c r="D169" s="126">
        <v>910543</v>
      </c>
      <c r="E169" s="160">
        <v>18178</v>
      </c>
      <c r="F169" s="127"/>
      <c r="G169" s="126">
        <v>842659</v>
      </c>
      <c r="H169" s="160">
        <v>11241</v>
      </c>
      <c r="I169" s="151">
        <v>278796</v>
      </c>
      <c r="J169" s="126">
        <v>4354404.8900000025</v>
      </c>
      <c r="K169" s="126">
        <v>226548.35</v>
      </c>
      <c r="L169" s="162">
        <v>714894</v>
      </c>
      <c r="M169" s="126">
        <v>714893.99999999988</v>
      </c>
      <c r="N169" s="161">
        <v>16359</v>
      </c>
      <c r="O169" s="126">
        <v>16359</v>
      </c>
      <c r="P169" s="162">
        <v>0</v>
      </c>
      <c r="Q169" s="126">
        <v>0</v>
      </c>
      <c r="R169" s="161">
        <v>0</v>
      </c>
      <c r="S169" s="126">
        <v>0</v>
      </c>
      <c r="T169" s="156">
        <v>564</v>
      </c>
      <c r="U169" s="156">
        <v>9418.8053900709256</v>
      </c>
      <c r="X169" s="7">
        <f t="shared" si="6"/>
        <v>853900</v>
      </c>
      <c r="Y169" s="7">
        <f t="shared" si="7"/>
        <v>731253</v>
      </c>
      <c r="Z169" s="7">
        <f t="shared" si="8"/>
        <v>5312206.2400000021</v>
      </c>
    </row>
    <row r="170" spans="1:26" x14ac:dyDescent="0.2">
      <c r="A170" s="22" t="s">
        <v>396</v>
      </c>
      <c r="B170" s="14" t="s">
        <v>388</v>
      </c>
      <c r="C170" s="23" t="s">
        <v>397</v>
      </c>
      <c r="D170" s="126">
        <v>672129</v>
      </c>
      <c r="E170" s="160">
        <v>10907</v>
      </c>
      <c r="F170" s="127"/>
      <c r="G170" s="126">
        <v>640847</v>
      </c>
      <c r="H170" s="160">
        <v>16200</v>
      </c>
      <c r="I170" s="151">
        <v>151346.4</v>
      </c>
      <c r="J170" s="126">
        <v>2924989.1399999987</v>
      </c>
      <c r="K170" s="126">
        <v>0</v>
      </c>
      <c r="L170" s="162">
        <v>559989</v>
      </c>
      <c r="M170" s="126">
        <v>559989</v>
      </c>
      <c r="N170" s="161">
        <v>14004</v>
      </c>
      <c r="O170" s="126">
        <v>14004</v>
      </c>
      <c r="P170" s="162">
        <v>0</v>
      </c>
      <c r="Q170" s="126">
        <v>0</v>
      </c>
      <c r="R170" s="161">
        <v>0</v>
      </c>
      <c r="S170" s="126">
        <v>0</v>
      </c>
      <c r="T170" s="156">
        <v>414</v>
      </c>
      <c r="U170" s="156">
        <v>8451.6476811594166</v>
      </c>
      <c r="X170" s="7">
        <f t="shared" si="6"/>
        <v>657047</v>
      </c>
      <c r="Y170" s="7">
        <f t="shared" si="7"/>
        <v>573993</v>
      </c>
      <c r="Z170" s="7">
        <f t="shared" si="8"/>
        <v>3498982.1399999987</v>
      </c>
    </row>
    <row r="171" spans="1:26" x14ac:dyDescent="0.2">
      <c r="A171" s="22" t="s">
        <v>398</v>
      </c>
      <c r="B171" s="14" t="s">
        <v>388</v>
      </c>
      <c r="C171" s="23" t="s">
        <v>399</v>
      </c>
      <c r="D171" s="126">
        <v>4338251</v>
      </c>
      <c r="E171" s="160">
        <v>26441</v>
      </c>
      <c r="F171" s="127"/>
      <c r="G171" s="126">
        <v>4241051</v>
      </c>
      <c r="H171" s="160">
        <v>42979</v>
      </c>
      <c r="I171" s="151">
        <v>695727.48</v>
      </c>
      <c r="J171" s="126">
        <v>15545396.320000002</v>
      </c>
      <c r="K171" s="126">
        <v>2176570.04</v>
      </c>
      <c r="L171" s="162">
        <v>3734519</v>
      </c>
      <c r="M171" s="126">
        <v>3734519</v>
      </c>
      <c r="N171" s="161">
        <v>87874</v>
      </c>
      <c r="O171" s="126">
        <v>87874</v>
      </c>
      <c r="P171" s="162">
        <v>0</v>
      </c>
      <c r="Q171" s="126">
        <v>0</v>
      </c>
      <c r="R171" s="161">
        <v>0</v>
      </c>
      <c r="S171" s="126">
        <v>0</v>
      </c>
      <c r="T171" s="156">
        <v>2482</v>
      </c>
      <c r="U171" s="156">
        <v>8680.2414826752629</v>
      </c>
      <c r="X171" s="7">
        <f t="shared" si="6"/>
        <v>4284030</v>
      </c>
      <c r="Y171" s="7">
        <f t="shared" si="7"/>
        <v>3822393</v>
      </c>
      <c r="Z171" s="7">
        <f t="shared" si="8"/>
        <v>21544359.360000003</v>
      </c>
    </row>
    <row r="172" spans="1:26" x14ac:dyDescent="0.2">
      <c r="A172" s="22" t="s">
        <v>400</v>
      </c>
      <c r="B172" s="14" t="s">
        <v>388</v>
      </c>
      <c r="C172" s="23" t="s">
        <v>401</v>
      </c>
      <c r="D172" s="126">
        <v>0</v>
      </c>
      <c r="E172" s="160">
        <v>0</v>
      </c>
      <c r="F172" s="127"/>
      <c r="G172" s="126">
        <v>0</v>
      </c>
      <c r="H172" s="160">
        <v>0</v>
      </c>
      <c r="I172" s="151">
        <v>72139.159999999989</v>
      </c>
      <c r="J172" s="126">
        <v>887059.20999999985</v>
      </c>
      <c r="K172" s="126">
        <v>0</v>
      </c>
      <c r="L172" s="162">
        <v>0</v>
      </c>
      <c r="M172" s="126">
        <v>0</v>
      </c>
      <c r="N172" s="161">
        <v>0</v>
      </c>
      <c r="O172" s="126">
        <v>0</v>
      </c>
      <c r="P172" s="162">
        <v>0</v>
      </c>
      <c r="Q172" s="126">
        <v>0</v>
      </c>
      <c r="R172" s="161">
        <v>0</v>
      </c>
      <c r="S172" s="126">
        <v>0</v>
      </c>
      <c r="T172" s="156">
        <v>123</v>
      </c>
      <c r="U172" s="156">
        <v>7211.8634959349583</v>
      </c>
      <c r="X172" s="7">
        <f t="shared" si="6"/>
        <v>0</v>
      </c>
      <c r="Y172" s="7">
        <f t="shared" si="7"/>
        <v>0</v>
      </c>
      <c r="Z172" s="7">
        <f t="shared" si="8"/>
        <v>887059.20999999985</v>
      </c>
    </row>
    <row r="173" spans="1:26" x14ac:dyDescent="0.2">
      <c r="A173" s="22" t="s">
        <v>402</v>
      </c>
      <c r="B173" s="14" t="s">
        <v>388</v>
      </c>
      <c r="C173" s="23" t="s">
        <v>403</v>
      </c>
      <c r="D173" s="126">
        <v>1019008</v>
      </c>
      <c r="E173" s="160">
        <v>17848</v>
      </c>
      <c r="F173" s="127"/>
      <c r="G173" s="126">
        <v>745193</v>
      </c>
      <c r="H173" s="160">
        <v>12894</v>
      </c>
      <c r="I173" s="151">
        <v>118896.54000000001</v>
      </c>
      <c r="J173" s="126">
        <v>2347926.4200000023</v>
      </c>
      <c r="K173" s="126">
        <v>0</v>
      </c>
      <c r="L173" s="162">
        <v>799711</v>
      </c>
      <c r="M173" s="126">
        <v>799711</v>
      </c>
      <c r="N173" s="161">
        <v>21847</v>
      </c>
      <c r="O173" s="126">
        <v>21847</v>
      </c>
      <c r="P173" s="162">
        <v>0</v>
      </c>
      <c r="Q173" s="126">
        <v>0</v>
      </c>
      <c r="R173" s="161">
        <v>0</v>
      </c>
      <c r="S173" s="126">
        <v>0</v>
      </c>
      <c r="T173" s="156">
        <v>252</v>
      </c>
      <c r="U173" s="156">
        <v>12577.319126984135</v>
      </c>
      <c r="X173" s="7">
        <f t="shared" si="6"/>
        <v>758087</v>
      </c>
      <c r="Y173" s="7">
        <f t="shared" si="7"/>
        <v>821558</v>
      </c>
      <c r="Z173" s="7">
        <f t="shared" si="8"/>
        <v>3169484.4200000023</v>
      </c>
    </row>
    <row r="174" spans="1:26" x14ac:dyDescent="0.2">
      <c r="A174" s="22" t="s">
        <v>404</v>
      </c>
      <c r="B174" s="14" t="s">
        <v>388</v>
      </c>
      <c r="C174" s="23" t="s">
        <v>405</v>
      </c>
      <c r="D174" s="126">
        <v>0</v>
      </c>
      <c r="E174" s="160">
        <v>0</v>
      </c>
      <c r="F174" s="127"/>
      <c r="G174" s="126">
        <v>0</v>
      </c>
      <c r="H174" s="160">
        <v>0</v>
      </c>
      <c r="I174" s="151">
        <v>48157.945</v>
      </c>
      <c r="J174" s="126">
        <v>747911.74999999965</v>
      </c>
      <c r="K174" s="126">
        <v>0</v>
      </c>
      <c r="L174" s="162">
        <v>0</v>
      </c>
      <c r="M174" s="126">
        <v>0</v>
      </c>
      <c r="N174" s="161">
        <v>0</v>
      </c>
      <c r="O174" s="126">
        <v>0</v>
      </c>
      <c r="P174" s="162">
        <v>0</v>
      </c>
      <c r="Q174" s="126">
        <v>0</v>
      </c>
      <c r="R174" s="161">
        <v>0</v>
      </c>
      <c r="S174" s="126">
        <v>0</v>
      </c>
      <c r="T174" s="156">
        <v>104</v>
      </c>
      <c r="U174" s="156">
        <v>7191.4591346153811</v>
      </c>
      <c r="X174" s="7">
        <f t="shared" si="6"/>
        <v>0</v>
      </c>
      <c r="Y174" s="7">
        <f t="shared" si="7"/>
        <v>0</v>
      </c>
      <c r="Z174" s="7">
        <f t="shared" si="8"/>
        <v>747911.74999999965</v>
      </c>
    </row>
    <row r="175" spans="1:26" x14ac:dyDescent="0.2">
      <c r="A175" s="22" t="s">
        <v>406</v>
      </c>
      <c r="B175" s="14" t="s">
        <v>388</v>
      </c>
      <c r="C175" s="23" t="s">
        <v>407</v>
      </c>
      <c r="D175" s="126">
        <v>0</v>
      </c>
      <c r="E175" s="160">
        <v>0</v>
      </c>
      <c r="F175" s="127"/>
      <c r="G175" s="126">
        <v>0</v>
      </c>
      <c r="H175" s="160">
        <v>0</v>
      </c>
      <c r="I175" s="151">
        <v>0</v>
      </c>
      <c r="J175" s="126">
        <v>50535.9</v>
      </c>
      <c r="K175" s="126">
        <v>0</v>
      </c>
      <c r="L175" s="162">
        <v>0</v>
      </c>
      <c r="M175" s="126">
        <v>0</v>
      </c>
      <c r="N175" s="161">
        <v>0</v>
      </c>
      <c r="O175" s="126">
        <v>0</v>
      </c>
      <c r="P175" s="162">
        <v>0</v>
      </c>
      <c r="Q175" s="126">
        <v>0</v>
      </c>
      <c r="R175" s="161">
        <v>0</v>
      </c>
      <c r="S175" s="126">
        <v>0</v>
      </c>
      <c r="T175" s="156">
        <v>19</v>
      </c>
      <c r="U175" s="156">
        <v>2659.7842105263157</v>
      </c>
      <c r="X175" s="7">
        <f t="shared" si="6"/>
        <v>0</v>
      </c>
      <c r="Y175" s="7">
        <f t="shared" si="7"/>
        <v>0</v>
      </c>
      <c r="Z175" s="7">
        <f t="shared" si="8"/>
        <v>50535.9</v>
      </c>
    </row>
    <row r="176" spans="1:26" x14ac:dyDescent="0.2">
      <c r="A176" s="22" t="s">
        <v>408</v>
      </c>
      <c r="B176" s="14" t="s">
        <v>388</v>
      </c>
      <c r="C176" s="23" t="s">
        <v>409</v>
      </c>
      <c r="D176" s="126">
        <v>0</v>
      </c>
      <c r="E176" s="160">
        <v>0</v>
      </c>
      <c r="F176" s="127"/>
      <c r="G176" s="126">
        <v>0</v>
      </c>
      <c r="H176" s="160">
        <v>0</v>
      </c>
      <c r="I176" s="151">
        <v>19817.34</v>
      </c>
      <c r="J176" s="126">
        <v>0</v>
      </c>
      <c r="K176" s="126">
        <v>0</v>
      </c>
      <c r="L176" s="162">
        <v>0</v>
      </c>
      <c r="M176" s="126">
        <v>0</v>
      </c>
      <c r="N176" s="161">
        <v>0</v>
      </c>
      <c r="O176" s="126">
        <v>0</v>
      </c>
      <c r="P176" s="162">
        <v>0</v>
      </c>
      <c r="Q176" s="126">
        <v>0</v>
      </c>
      <c r="R176" s="161">
        <v>0</v>
      </c>
      <c r="S176" s="126">
        <v>0</v>
      </c>
      <c r="T176" s="156">
        <v>17</v>
      </c>
      <c r="U176" s="156">
        <v>0</v>
      </c>
      <c r="X176" s="7">
        <f t="shared" si="6"/>
        <v>0</v>
      </c>
      <c r="Y176" s="7">
        <f t="shared" si="7"/>
        <v>0</v>
      </c>
      <c r="Z176" s="7">
        <f t="shared" si="8"/>
        <v>0</v>
      </c>
    </row>
    <row r="177" spans="1:26" x14ac:dyDescent="0.2">
      <c r="A177" s="22" t="s">
        <v>410</v>
      </c>
      <c r="B177" s="14" t="s">
        <v>388</v>
      </c>
      <c r="C177" s="23" t="s">
        <v>411</v>
      </c>
      <c r="D177" s="126">
        <v>0</v>
      </c>
      <c r="E177" s="160">
        <v>0</v>
      </c>
      <c r="F177" s="127"/>
      <c r="G177" s="126">
        <v>0</v>
      </c>
      <c r="H177" s="160">
        <v>0</v>
      </c>
      <c r="I177" s="151">
        <v>0</v>
      </c>
      <c r="J177" s="126">
        <v>52924.090000000004</v>
      </c>
      <c r="K177" s="126">
        <v>0</v>
      </c>
      <c r="L177" s="162">
        <v>0</v>
      </c>
      <c r="M177" s="126">
        <v>0</v>
      </c>
      <c r="N177" s="161">
        <v>0</v>
      </c>
      <c r="O177" s="126">
        <v>0</v>
      </c>
      <c r="P177" s="162">
        <v>0</v>
      </c>
      <c r="Q177" s="126">
        <v>0</v>
      </c>
      <c r="R177" s="161">
        <v>0</v>
      </c>
      <c r="S177" s="126">
        <v>0</v>
      </c>
      <c r="T177" s="156" t="s">
        <v>530</v>
      </c>
      <c r="U177" s="156" t="s">
        <v>530</v>
      </c>
      <c r="X177" s="7">
        <f t="shared" si="6"/>
        <v>0</v>
      </c>
      <c r="Y177" s="7">
        <f t="shared" si="7"/>
        <v>0</v>
      </c>
      <c r="Z177" s="7">
        <f t="shared" si="8"/>
        <v>52924.090000000004</v>
      </c>
    </row>
    <row r="178" spans="1:26" x14ac:dyDescent="0.2">
      <c r="A178" s="26" t="s">
        <v>412</v>
      </c>
      <c r="B178" s="14" t="s">
        <v>413</v>
      </c>
      <c r="C178" s="23" t="s">
        <v>414</v>
      </c>
      <c r="D178" s="126">
        <v>0</v>
      </c>
      <c r="E178" s="160">
        <v>0</v>
      </c>
      <c r="F178" s="127"/>
      <c r="G178" s="126">
        <v>0</v>
      </c>
      <c r="H178" s="160">
        <v>0</v>
      </c>
      <c r="I178" s="151">
        <v>74822.320000000007</v>
      </c>
      <c r="J178" s="126">
        <v>687685.58</v>
      </c>
      <c r="K178" s="126">
        <v>0</v>
      </c>
      <c r="L178" s="162">
        <v>0</v>
      </c>
      <c r="M178" s="126">
        <v>0</v>
      </c>
      <c r="N178" s="161">
        <v>0</v>
      </c>
      <c r="O178" s="126">
        <v>0</v>
      </c>
      <c r="P178" s="162">
        <v>0</v>
      </c>
      <c r="Q178" s="126">
        <v>0</v>
      </c>
      <c r="R178" s="161">
        <v>0</v>
      </c>
      <c r="S178" s="126">
        <v>0</v>
      </c>
      <c r="T178" s="156">
        <v>122</v>
      </c>
      <c r="U178" s="156">
        <v>5636.7670491803274</v>
      </c>
      <c r="X178" s="7">
        <f t="shared" si="6"/>
        <v>0</v>
      </c>
      <c r="Y178" s="7">
        <f t="shared" si="7"/>
        <v>0</v>
      </c>
      <c r="Z178" s="7">
        <f t="shared" si="8"/>
        <v>687685.58</v>
      </c>
    </row>
    <row r="179" spans="1:26" x14ac:dyDescent="0.2">
      <c r="A179" s="26" t="s">
        <v>415</v>
      </c>
      <c r="B179" s="14" t="s">
        <v>413</v>
      </c>
      <c r="C179" s="23" t="s">
        <v>416</v>
      </c>
      <c r="D179" s="126">
        <v>0</v>
      </c>
      <c r="E179" s="160">
        <v>0</v>
      </c>
      <c r="F179" s="127"/>
      <c r="G179" s="126">
        <v>0</v>
      </c>
      <c r="H179" s="160">
        <v>0</v>
      </c>
      <c r="I179" s="151">
        <v>63182.559999999998</v>
      </c>
      <c r="J179" s="126">
        <v>669085.13000000035</v>
      </c>
      <c r="K179" s="126">
        <v>0</v>
      </c>
      <c r="L179" s="162">
        <v>0</v>
      </c>
      <c r="M179" s="126">
        <v>0</v>
      </c>
      <c r="N179" s="161">
        <v>0</v>
      </c>
      <c r="O179" s="126">
        <v>0</v>
      </c>
      <c r="P179" s="162">
        <v>0</v>
      </c>
      <c r="Q179" s="126">
        <v>0</v>
      </c>
      <c r="R179" s="161">
        <v>0</v>
      </c>
      <c r="S179" s="126">
        <v>0</v>
      </c>
      <c r="T179" s="156">
        <v>96</v>
      </c>
      <c r="U179" s="156">
        <v>6969.6367708333373</v>
      </c>
      <c r="X179" s="7">
        <f t="shared" si="6"/>
        <v>0</v>
      </c>
      <c r="Y179" s="7">
        <f t="shared" si="7"/>
        <v>0</v>
      </c>
      <c r="Z179" s="7">
        <f t="shared" si="8"/>
        <v>669085.13000000035</v>
      </c>
    </row>
    <row r="180" spans="1:26" x14ac:dyDescent="0.2">
      <c r="A180" s="26" t="s">
        <v>417</v>
      </c>
      <c r="B180" s="14" t="s">
        <v>413</v>
      </c>
      <c r="C180" s="23" t="s">
        <v>418</v>
      </c>
      <c r="D180" s="126">
        <v>0</v>
      </c>
      <c r="E180" s="160">
        <v>0</v>
      </c>
      <c r="F180" s="127"/>
      <c r="G180" s="126">
        <v>0</v>
      </c>
      <c r="H180" s="160">
        <v>0</v>
      </c>
      <c r="I180" s="151">
        <v>13570.28</v>
      </c>
      <c r="J180" s="126">
        <v>98968.189999999988</v>
      </c>
      <c r="K180" s="126">
        <v>0</v>
      </c>
      <c r="L180" s="162">
        <v>0</v>
      </c>
      <c r="M180" s="126">
        <v>0</v>
      </c>
      <c r="N180" s="161">
        <v>0</v>
      </c>
      <c r="O180" s="126">
        <v>0</v>
      </c>
      <c r="P180" s="162">
        <v>0</v>
      </c>
      <c r="Q180" s="126">
        <v>0</v>
      </c>
      <c r="R180" s="161">
        <v>0</v>
      </c>
      <c r="S180" s="126">
        <v>0</v>
      </c>
      <c r="T180" s="156">
        <v>24</v>
      </c>
      <c r="U180" s="156">
        <v>4123.6745833333325</v>
      </c>
      <c r="X180" s="7">
        <f t="shared" si="6"/>
        <v>0</v>
      </c>
      <c r="Y180" s="7">
        <f t="shared" si="7"/>
        <v>0</v>
      </c>
      <c r="Z180" s="7">
        <f t="shared" si="8"/>
        <v>98968.189999999988</v>
      </c>
    </row>
    <row r="181" spans="1:26" x14ac:dyDescent="0.2">
      <c r="A181" s="26" t="s">
        <v>419</v>
      </c>
      <c r="B181" s="14" t="s">
        <v>413</v>
      </c>
      <c r="C181" s="23" t="s">
        <v>420</v>
      </c>
      <c r="D181" s="126">
        <v>0</v>
      </c>
      <c r="E181" s="160">
        <v>0</v>
      </c>
      <c r="F181" s="127"/>
      <c r="G181" s="126">
        <v>0</v>
      </c>
      <c r="H181" s="160">
        <v>0</v>
      </c>
      <c r="I181" s="151">
        <v>8711.3799999999992</v>
      </c>
      <c r="J181" s="126">
        <v>95348.840000000011</v>
      </c>
      <c r="K181" s="126">
        <v>0</v>
      </c>
      <c r="L181" s="162">
        <v>0</v>
      </c>
      <c r="M181" s="126">
        <v>0</v>
      </c>
      <c r="N181" s="161">
        <v>0</v>
      </c>
      <c r="O181" s="126">
        <v>0</v>
      </c>
      <c r="P181" s="162">
        <v>0</v>
      </c>
      <c r="Q181" s="126">
        <v>0</v>
      </c>
      <c r="R181" s="161">
        <v>0</v>
      </c>
      <c r="S181" s="126">
        <v>0</v>
      </c>
      <c r="T181" s="156" t="s">
        <v>530</v>
      </c>
      <c r="U181" s="156" t="s">
        <v>530</v>
      </c>
      <c r="X181" s="7">
        <f t="shared" si="6"/>
        <v>0</v>
      </c>
      <c r="Y181" s="7">
        <f t="shared" si="7"/>
        <v>0</v>
      </c>
      <c r="Z181" s="7">
        <f t="shared" si="8"/>
        <v>95348.840000000011</v>
      </c>
    </row>
    <row r="182" spans="1:26" x14ac:dyDescent="0.2">
      <c r="A182" s="26" t="s">
        <v>421</v>
      </c>
      <c r="B182" s="14"/>
      <c r="C182" s="23" t="s">
        <v>422</v>
      </c>
      <c r="D182" s="126">
        <v>1767052</v>
      </c>
      <c r="E182" s="160">
        <v>0</v>
      </c>
      <c r="F182" s="127"/>
      <c r="G182" s="126">
        <v>1632096</v>
      </c>
      <c r="H182" s="160">
        <v>0</v>
      </c>
      <c r="I182" s="151">
        <v>0</v>
      </c>
      <c r="J182" s="126">
        <v>2617462.2100000018</v>
      </c>
      <c r="K182" s="126">
        <v>0</v>
      </c>
      <c r="L182" s="162">
        <v>1938829</v>
      </c>
      <c r="M182" s="126">
        <v>1889644.8299999998</v>
      </c>
      <c r="N182" s="161">
        <v>4943</v>
      </c>
      <c r="O182" s="126">
        <v>5252</v>
      </c>
      <c r="P182" s="162">
        <v>0</v>
      </c>
      <c r="Q182" s="126">
        <v>0</v>
      </c>
      <c r="R182" s="161">
        <v>0</v>
      </c>
      <c r="S182" s="126">
        <v>0</v>
      </c>
      <c r="T182" s="156">
        <v>1118</v>
      </c>
      <c r="U182" s="156">
        <v>4036.0993202146706</v>
      </c>
      <c r="X182" s="7">
        <f t="shared" si="6"/>
        <v>1632096</v>
      </c>
      <c r="Y182" s="7">
        <f t="shared" si="7"/>
        <v>1943772</v>
      </c>
      <c r="Z182" s="7">
        <f t="shared" si="8"/>
        <v>4512359.0400000019</v>
      </c>
    </row>
    <row r="183" spans="1:26" x14ac:dyDescent="0.2">
      <c r="A183" s="46" t="s">
        <v>423</v>
      </c>
      <c r="B183" s="83"/>
      <c r="C183" s="47" t="s">
        <v>424</v>
      </c>
      <c r="D183" s="126">
        <v>4641300</v>
      </c>
      <c r="E183" s="160">
        <v>13220</v>
      </c>
      <c r="F183" s="127"/>
      <c r="G183" s="126">
        <v>2359919</v>
      </c>
      <c r="H183" s="160">
        <v>14547</v>
      </c>
      <c r="I183" s="151"/>
      <c r="J183" s="126">
        <v>4537228.3</v>
      </c>
      <c r="K183" s="126">
        <v>0</v>
      </c>
      <c r="L183" s="162">
        <v>1338319</v>
      </c>
      <c r="M183" s="126">
        <v>1338319</v>
      </c>
      <c r="N183" s="161">
        <v>41776</v>
      </c>
      <c r="O183" s="126">
        <v>41776</v>
      </c>
      <c r="P183" s="162">
        <v>0</v>
      </c>
      <c r="Q183" s="126">
        <v>0</v>
      </c>
      <c r="R183" s="161">
        <v>0</v>
      </c>
      <c r="S183" s="126">
        <v>0</v>
      </c>
      <c r="T183" s="156" t="s">
        <v>530</v>
      </c>
      <c r="U183" s="156" t="s">
        <v>530</v>
      </c>
      <c r="X183" s="7">
        <f t="shared" si="6"/>
        <v>2374466</v>
      </c>
      <c r="Y183" s="7">
        <f t="shared" si="7"/>
        <v>1380095</v>
      </c>
      <c r="Z183" s="7">
        <f t="shared" si="8"/>
        <v>5917323.2999999998</v>
      </c>
    </row>
    <row r="184" spans="1:26" x14ac:dyDescent="0.2">
      <c r="A184" s="46" t="s">
        <v>425</v>
      </c>
      <c r="B184" s="83"/>
      <c r="C184" s="48" t="s">
        <v>426</v>
      </c>
      <c r="D184" s="126">
        <v>1523211</v>
      </c>
      <c r="E184" s="160">
        <v>11568</v>
      </c>
      <c r="F184" s="127"/>
      <c r="G184" s="126">
        <v>724964</v>
      </c>
      <c r="H184" s="160">
        <v>44632</v>
      </c>
      <c r="I184" s="151"/>
      <c r="J184" s="126">
        <v>1044245.6599999999</v>
      </c>
      <c r="K184" s="126">
        <v>0</v>
      </c>
      <c r="L184" s="162">
        <v>597311</v>
      </c>
      <c r="M184" s="126">
        <v>597311</v>
      </c>
      <c r="N184" s="161">
        <v>14949</v>
      </c>
      <c r="O184" s="126">
        <v>14949</v>
      </c>
      <c r="P184" s="162">
        <v>0</v>
      </c>
      <c r="Q184" s="126">
        <v>0</v>
      </c>
      <c r="R184" s="161">
        <v>0</v>
      </c>
      <c r="S184" s="126">
        <v>0</v>
      </c>
      <c r="T184" s="156" t="s">
        <v>530</v>
      </c>
      <c r="U184" s="156" t="s">
        <v>530</v>
      </c>
      <c r="X184" s="7">
        <f t="shared" si="6"/>
        <v>769596</v>
      </c>
      <c r="Y184" s="7">
        <f t="shared" si="7"/>
        <v>612260</v>
      </c>
      <c r="Z184" s="7">
        <f t="shared" si="8"/>
        <v>1656505.66</v>
      </c>
    </row>
    <row r="185" spans="1:26" x14ac:dyDescent="0.2">
      <c r="A185" s="46" t="s">
        <v>427</v>
      </c>
      <c r="B185" s="83"/>
      <c r="C185" s="48" t="s">
        <v>428</v>
      </c>
      <c r="D185" s="126">
        <v>3248948</v>
      </c>
      <c r="E185" s="160">
        <v>4627</v>
      </c>
      <c r="F185" s="127"/>
      <c r="G185" s="126">
        <v>1478804</v>
      </c>
      <c r="H185" s="160">
        <v>5290</v>
      </c>
      <c r="I185" s="151"/>
      <c r="J185" s="126">
        <v>3028781.8300000005</v>
      </c>
      <c r="K185" s="126">
        <v>0</v>
      </c>
      <c r="L185" s="162">
        <v>1463673</v>
      </c>
      <c r="M185" s="126">
        <v>1463673</v>
      </c>
      <c r="N185" s="161">
        <v>36972</v>
      </c>
      <c r="O185" s="126">
        <v>36972.000000000007</v>
      </c>
      <c r="P185" s="162">
        <v>0</v>
      </c>
      <c r="Q185" s="126">
        <v>0</v>
      </c>
      <c r="R185" s="161">
        <v>0</v>
      </c>
      <c r="S185" s="126">
        <v>0</v>
      </c>
      <c r="T185" s="156" t="s">
        <v>530</v>
      </c>
      <c r="U185" s="156" t="s">
        <v>530</v>
      </c>
      <c r="X185" s="7">
        <f t="shared" si="6"/>
        <v>1484094</v>
      </c>
      <c r="Y185" s="7">
        <f t="shared" si="7"/>
        <v>1500645</v>
      </c>
      <c r="Z185" s="7">
        <f t="shared" si="8"/>
        <v>4529426.83</v>
      </c>
    </row>
    <row r="186" spans="1:26" x14ac:dyDescent="0.2">
      <c r="A186" s="46" t="s">
        <v>429</v>
      </c>
      <c r="B186" s="83"/>
      <c r="C186" s="48" t="s">
        <v>430</v>
      </c>
      <c r="D186" s="126">
        <v>2745244</v>
      </c>
      <c r="E186" s="160">
        <v>4958</v>
      </c>
      <c r="F186" s="127"/>
      <c r="G186" s="126">
        <v>1406619</v>
      </c>
      <c r="H186" s="160">
        <v>6943</v>
      </c>
      <c r="I186" s="151"/>
      <c r="J186" s="126">
        <v>2824467.04</v>
      </c>
      <c r="K186" s="126">
        <v>0</v>
      </c>
      <c r="L186" s="162">
        <v>869355</v>
      </c>
      <c r="M186" s="126">
        <v>869355</v>
      </c>
      <c r="N186" s="161">
        <v>40559</v>
      </c>
      <c r="O186" s="126">
        <v>40559</v>
      </c>
      <c r="P186" s="162">
        <v>0</v>
      </c>
      <c r="Q186" s="126">
        <v>0</v>
      </c>
      <c r="R186" s="161">
        <v>0</v>
      </c>
      <c r="S186" s="126">
        <v>0</v>
      </c>
      <c r="T186" s="156" t="s">
        <v>530</v>
      </c>
      <c r="U186" s="156" t="s">
        <v>530</v>
      </c>
      <c r="X186" s="7">
        <f t="shared" si="6"/>
        <v>1413562</v>
      </c>
      <c r="Y186" s="7">
        <f t="shared" si="7"/>
        <v>909914</v>
      </c>
      <c r="Z186" s="7">
        <f t="shared" si="8"/>
        <v>3734381.04</v>
      </c>
    </row>
    <row r="187" spans="1:26" x14ac:dyDescent="0.2">
      <c r="A187" s="46" t="s">
        <v>431</v>
      </c>
      <c r="B187" s="83"/>
      <c r="C187" s="48" t="s">
        <v>432</v>
      </c>
      <c r="D187" s="126">
        <v>2608068</v>
      </c>
      <c r="E187" s="160">
        <v>992</v>
      </c>
      <c r="F187" s="127"/>
      <c r="G187" s="126">
        <v>1253933</v>
      </c>
      <c r="H187" s="160">
        <v>7273</v>
      </c>
      <c r="I187" s="151"/>
      <c r="J187" s="126">
        <v>1430725.3399999999</v>
      </c>
      <c r="K187" s="126">
        <v>0</v>
      </c>
      <c r="L187" s="162">
        <v>884195</v>
      </c>
      <c r="M187" s="126">
        <v>884195</v>
      </c>
      <c r="N187" s="161">
        <v>32600</v>
      </c>
      <c r="O187" s="126">
        <v>32600</v>
      </c>
      <c r="P187" s="162">
        <v>0</v>
      </c>
      <c r="Q187" s="126">
        <v>0</v>
      </c>
      <c r="R187" s="161">
        <v>0</v>
      </c>
      <c r="S187" s="126">
        <v>0</v>
      </c>
      <c r="T187" s="156" t="s">
        <v>530</v>
      </c>
      <c r="U187" s="156" t="s">
        <v>530</v>
      </c>
      <c r="X187" s="7">
        <f t="shared" si="6"/>
        <v>1261206</v>
      </c>
      <c r="Y187" s="7">
        <f t="shared" si="7"/>
        <v>916795</v>
      </c>
      <c r="Z187" s="7">
        <f t="shared" si="8"/>
        <v>2347520.34</v>
      </c>
    </row>
    <row r="188" spans="1:26" x14ac:dyDescent="0.2">
      <c r="A188" s="49" t="s">
        <v>433</v>
      </c>
      <c r="B188" s="83"/>
      <c r="C188" s="48" t="s">
        <v>434</v>
      </c>
      <c r="D188" s="126">
        <v>3557442</v>
      </c>
      <c r="E188" s="160">
        <v>22805</v>
      </c>
      <c r="F188" s="127"/>
      <c r="G188" s="126">
        <v>1799254</v>
      </c>
      <c r="H188" s="160">
        <v>32069</v>
      </c>
      <c r="I188" s="151"/>
      <c r="J188" s="126">
        <v>2506205.09</v>
      </c>
      <c r="K188" s="126">
        <v>0</v>
      </c>
      <c r="L188" s="162">
        <v>1731505.02</v>
      </c>
      <c r="M188" s="126">
        <v>1731504.7200000002</v>
      </c>
      <c r="N188" s="161">
        <v>33597</v>
      </c>
      <c r="O188" s="126">
        <v>33597.129999999997</v>
      </c>
      <c r="P188" s="162">
        <v>0</v>
      </c>
      <c r="Q188" s="126">
        <v>0</v>
      </c>
      <c r="R188" s="161">
        <v>0</v>
      </c>
      <c r="S188" s="126">
        <v>0</v>
      </c>
      <c r="T188" s="156" t="s">
        <v>530</v>
      </c>
      <c r="U188" s="156" t="s">
        <v>530</v>
      </c>
      <c r="X188" s="7">
        <f t="shared" si="6"/>
        <v>1831323</v>
      </c>
      <c r="Y188" s="7">
        <f t="shared" si="7"/>
        <v>1765102.02</v>
      </c>
      <c r="Z188" s="7">
        <f t="shared" si="8"/>
        <v>4271306.9400000004</v>
      </c>
    </row>
    <row r="189" spans="1:26" x14ac:dyDescent="0.2">
      <c r="A189" s="46" t="s">
        <v>435</v>
      </c>
      <c r="B189" s="83"/>
      <c r="C189" s="48" t="s">
        <v>436</v>
      </c>
      <c r="D189" s="126">
        <v>2679723</v>
      </c>
      <c r="E189" s="160">
        <v>17187</v>
      </c>
      <c r="F189" s="127"/>
      <c r="G189" s="126">
        <v>1329952</v>
      </c>
      <c r="H189" s="160">
        <v>16531</v>
      </c>
      <c r="I189" s="151"/>
      <c r="J189" s="126">
        <v>1940424.4500000002</v>
      </c>
      <c r="K189" s="126">
        <v>0</v>
      </c>
      <c r="L189" s="162">
        <v>1644723.96</v>
      </c>
      <c r="M189" s="126">
        <v>1644723.96</v>
      </c>
      <c r="N189" s="161">
        <v>34637.42</v>
      </c>
      <c r="O189" s="126">
        <v>34637.42</v>
      </c>
      <c r="P189" s="162">
        <v>0</v>
      </c>
      <c r="Q189" s="126">
        <v>0</v>
      </c>
      <c r="R189" s="161">
        <v>0.23</v>
      </c>
      <c r="S189" s="126">
        <v>0.23</v>
      </c>
      <c r="T189" s="156" t="s">
        <v>530</v>
      </c>
      <c r="U189" s="156" t="s">
        <v>530</v>
      </c>
      <c r="X189" s="7">
        <f t="shared" si="6"/>
        <v>1346483</v>
      </c>
      <c r="Y189" s="7">
        <f t="shared" si="7"/>
        <v>1679361.6099999999</v>
      </c>
      <c r="Z189" s="7">
        <f t="shared" si="8"/>
        <v>3619786.06</v>
      </c>
    </row>
    <row r="190" spans="1:26" x14ac:dyDescent="0.2">
      <c r="A190" s="46" t="s">
        <v>437</v>
      </c>
      <c r="B190" s="83"/>
      <c r="C190" s="48" t="s">
        <v>438</v>
      </c>
      <c r="D190" s="126">
        <v>2005320</v>
      </c>
      <c r="E190" s="160">
        <v>11568</v>
      </c>
      <c r="F190" s="127"/>
      <c r="G190" s="126">
        <v>1079925</v>
      </c>
      <c r="H190" s="160">
        <v>9588</v>
      </c>
      <c r="I190" s="151"/>
      <c r="J190" s="126">
        <v>1715384.6</v>
      </c>
      <c r="K190" s="126">
        <v>0</v>
      </c>
      <c r="L190" s="162">
        <v>801838.02</v>
      </c>
      <c r="M190" s="126">
        <v>801838.0199999999</v>
      </c>
      <c r="N190" s="161">
        <v>34812.47</v>
      </c>
      <c r="O190" s="126">
        <v>34812.47</v>
      </c>
      <c r="P190" s="162">
        <v>0</v>
      </c>
      <c r="Q190" s="126">
        <v>0</v>
      </c>
      <c r="R190" s="161">
        <v>0</v>
      </c>
      <c r="S190" s="126">
        <v>0</v>
      </c>
      <c r="T190" s="156" t="s">
        <v>530</v>
      </c>
      <c r="U190" s="156" t="s">
        <v>530</v>
      </c>
      <c r="X190" s="7">
        <f t="shared" si="6"/>
        <v>1089513</v>
      </c>
      <c r="Y190" s="7">
        <f t="shared" si="7"/>
        <v>836650.49</v>
      </c>
      <c r="Z190" s="7">
        <f t="shared" si="8"/>
        <v>2552035.0900000003</v>
      </c>
    </row>
    <row r="191" spans="1:26" x14ac:dyDescent="0.2">
      <c r="A191" s="46" t="s">
        <v>439</v>
      </c>
      <c r="B191" s="83"/>
      <c r="C191" s="48" t="s">
        <v>440</v>
      </c>
      <c r="D191" s="126">
        <v>1111964</v>
      </c>
      <c r="E191" s="160">
        <v>7932</v>
      </c>
      <c r="F191" s="127"/>
      <c r="G191" s="126">
        <v>551934</v>
      </c>
      <c r="H191" s="160">
        <v>8265</v>
      </c>
      <c r="I191" s="151"/>
      <c r="J191" s="126">
        <v>797338.03999999992</v>
      </c>
      <c r="K191" s="126">
        <v>0</v>
      </c>
      <c r="L191" s="162">
        <v>736924.93</v>
      </c>
      <c r="M191" s="126">
        <v>736924.93000000017</v>
      </c>
      <c r="N191" s="161">
        <v>44180.01</v>
      </c>
      <c r="O191" s="126">
        <v>44180.01</v>
      </c>
      <c r="P191" s="162">
        <v>0</v>
      </c>
      <c r="Q191" s="126">
        <v>0</v>
      </c>
      <c r="R191" s="161">
        <v>0</v>
      </c>
      <c r="S191" s="126">
        <v>0</v>
      </c>
      <c r="T191" s="156" t="s">
        <v>530</v>
      </c>
      <c r="U191" s="156" t="s">
        <v>530</v>
      </c>
      <c r="X191" s="7">
        <f t="shared" si="6"/>
        <v>560199</v>
      </c>
      <c r="Y191" s="7">
        <f t="shared" si="7"/>
        <v>781104.94000000006</v>
      </c>
      <c r="Z191" s="7">
        <f t="shared" si="8"/>
        <v>1578442.9800000002</v>
      </c>
    </row>
    <row r="192" spans="1:26" x14ac:dyDescent="0.2">
      <c r="A192" s="46" t="s">
        <v>441</v>
      </c>
      <c r="B192" s="83"/>
      <c r="C192" s="48" t="s">
        <v>442</v>
      </c>
      <c r="D192" s="126">
        <v>0</v>
      </c>
      <c r="E192" s="160">
        <v>0</v>
      </c>
      <c r="F192" s="127"/>
      <c r="G192" s="126">
        <v>0</v>
      </c>
      <c r="H192" s="160">
        <v>0</v>
      </c>
      <c r="I192" s="151"/>
      <c r="J192" s="126">
        <v>0</v>
      </c>
      <c r="K192" s="126">
        <v>0</v>
      </c>
      <c r="L192" s="162">
        <v>0</v>
      </c>
      <c r="M192" s="126">
        <v>0</v>
      </c>
      <c r="N192" s="161">
        <v>0</v>
      </c>
      <c r="O192" s="126">
        <v>0</v>
      </c>
      <c r="P192" s="162">
        <v>0</v>
      </c>
      <c r="Q192" s="126">
        <v>0</v>
      </c>
      <c r="R192" s="161">
        <v>0</v>
      </c>
      <c r="S192" s="126">
        <v>0</v>
      </c>
      <c r="T192" s="156" t="s">
        <v>530</v>
      </c>
      <c r="U192" s="156" t="s">
        <v>530</v>
      </c>
      <c r="X192" s="7">
        <f t="shared" si="6"/>
        <v>0</v>
      </c>
      <c r="Y192" s="7">
        <f t="shared" si="7"/>
        <v>0</v>
      </c>
      <c r="Z192" s="7">
        <f t="shared" si="8"/>
        <v>0</v>
      </c>
    </row>
    <row r="193" spans="1:26" x14ac:dyDescent="0.2">
      <c r="A193" s="46" t="s">
        <v>443</v>
      </c>
      <c r="B193" s="83"/>
      <c r="C193" s="48" t="s">
        <v>444</v>
      </c>
      <c r="D193" s="126">
        <v>2162842</v>
      </c>
      <c r="E193" s="160">
        <v>15204</v>
      </c>
      <c r="F193" s="127"/>
      <c r="G193" s="126">
        <v>1087666</v>
      </c>
      <c r="H193" s="160">
        <v>14547</v>
      </c>
      <c r="I193" s="151"/>
      <c r="J193" s="126">
        <v>1122292.8500000001</v>
      </c>
      <c r="K193" s="126">
        <v>0</v>
      </c>
      <c r="L193" s="162">
        <v>930193</v>
      </c>
      <c r="M193" s="126">
        <v>930193</v>
      </c>
      <c r="N193" s="161">
        <v>30586</v>
      </c>
      <c r="O193" s="126">
        <v>30586</v>
      </c>
      <c r="P193" s="162">
        <v>0</v>
      </c>
      <c r="Q193" s="126">
        <v>0</v>
      </c>
      <c r="R193" s="161">
        <v>0</v>
      </c>
      <c r="S193" s="126">
        <v>0</v>
      </c>
      <c r="T193" s="156" t="s">
        <v>530</v>
      </c>
      <c r="U193" s="156" t="s">
        <v>530</v>
      </c>
      <c r="X193" s="7">
        <f t="shared" si="6"/>
        <v>1102213</v>
      </c>
      <c r="Y193" s="7">
        <f t="shared" si="7"/>
        <v>960779</v>
      </c>
      <c r="Z193" s="7">
        <f t="shared" si="8"/>
        <v>2083071.85</v>
      </c>
    </row>
    <row r="194" spans="1:26" x14ac:dyDescent="0.2">
      <c r="A194" s="46" t="s">
        <v>445</v>
      </c>
      <c r="B194" s="83"/>
      <c r="C194" s="48" t="s">
        <v>446</v>
      </c>
      <c r="D194" s="126">
        <v>788494</v>
      </c>
      <c r="E194" s="160">
        <v>4627</v>
      </c>
      <c r="F194" s="127"/>
      <c r="G194" s="126">
        <v>387107</v>
      </c>
      <c r="H194" s="160">
        <v>2314</v>
      </c>
      <c r="I194" s="151"/>
      <c r="J194" s="126">
        <v>1386403.4999999995</v>
      </c>
      <c r="K194" s="126">
        <v>0</v>
      </c>
      <c r="L194" s="162">
        <v>238184</v>
      </c>
      <c r="M194" s="126">
        <v>238184.42</v>
      </c>
      <c r="N194" s="161">
        <v>13593</v>
      </c>
      <c r="O194" s="126">
        <v>13593</v>
      </c>
      <c r="P194" s="162">
        <v>0</v>
      </c>
      <c r="Q194" s="126">
        <v>0</v>
      </c>
      <c r="R194" s="161">
        <v>0</v>
      </c>
      <c r="S194" s="126">
        <v>0</v>
      </c>
      <c r="T194" s="156" t="s">
        <v>530</v>
      </c>
      <c r="U194" s="156" t="s">
        <v>530</v>
      </c>
      <c r="X194" s="7">
        <f t="shared" si="6"/>
        <v>389421</v>
      </c>
      <c r="Y194" s="7">
        <f t="shared" si="7"/>
        <v>251777</v>
      </c>
      <c r="Z194" s="7">
        <f t="shared" si="8"/>
        <v>1638180.9199999995</v>
      </c>
    </row>
    <row r="195" spans="1:26" x14ac:dyDescent="0.2">
      <c r="A195" s="2" t="s">
        <v>447</v>
      </c>
      <c r="C195" s="48" t="s">
        <v>448</v>
      </c>
      <c r="D195" s="126">
        <v>0</v>
      </c>
      <c r="E195" s="160">
        <v>0</v>
      </c>
      <c r="F195" s="127"/>
      <c r="G195" s="126">
        <v>0</v>
      </c>
      <c r="H195" s="160">
        <v>0</v>
      </c>
      <c r="I195" s="151"/>
      <c r="J195" s="126">
        <v>0</v>
      </c>
      <c r="K195" s="126">
        <v>0</v>
      </c>
      <c r="L195" s="162">
        <v>0</v>
      </c>
      <c r="M195" s="126">
        <v>0</v>
      </c>
      <c r="N195" s="161">
        <v>0</v>
      </c>
      <c r="O195" s="126">
        <v>0</v>
      </c>
      <c r="P195" s="162">
        <v>0</v>
      </c>
      <c r="Q195" s="126">
        <v>0</v>
      </c>
      <c r="R195" s="161">
        <v>0</v>
      </c>
      <c r="S195" s="126">
        <v>0</v>
      </c>
      <c r="T195" s="156" t="s">
        <v>530</v>
      </c>
      <c r="U195" s="156" t="s">
        <v>530</v>
      </c>
      <c r="X195" s="7">
        <f t="shared" si="6"/>
        <v>0</v>
      </c>
      <c r="Y195" s="7">
        <f t="shared" si="7"/>
        <v>0</v>
      </c>
      <c r="Z195" s="7">
        <f t="shared" si="8"/>
        <v>0</v>
      </c>
    </row>
    <row r="196" spans="1:26" x14ac:dyDescent="0.2">
      <c r="A196" s="2" t="s">
        <v>449</v>
      </c>
      <c r="C196" s="48" t="s">
        <v>450</v>
      </c>
      <c r="D196" s="126">
        <v>0</v>
      </c>
      <c r="E196" s="160">
        <v>0</v>
      </c>
      <c r="F196" s="127"/>
      <c r="G196" s="126">
        <v>0</v>
      </c>
      <c r="H196" s="160">
        <v>0</v>
      </c>
      <c r="I196" s="151"/>
      <c r="J196" s="126">
        <v>0</v>
      </c>
      <c r="K196" s="126">
        <v>0</v>
      </c>
      <c r="L196" s="162">
        <v>0</v>
      </c>
      <c r="M196" s="126">
        <v>0</v>
      </c>
      <c r="N196" s="161">
        <v>0</v>
      </c>
      <c r="O196" s="126">
        <v>0</v>
      </c>
      <c r="P196" s="162">
        <v>0</v>
      </c>
      <c r="Q196" s="126">
        <v>0</v>
      </c>
      <c r="R196" s="161">
        <v>0</v>
      </c>
      <c r="S196" s="126">
        <v>0</v>
      </c>
      <c r="T196" s="156" t="s">
        <v>530</v>
      </c>
      <c r="U196" s="156" t="s">
        <v>530</v>
      </c>
      <c r="X196" s="7">
        <f t="shared" si="6"/>
        <v>0</v>
      </c>
      <c r="Y196" s="7">
        <f t="shared" si="7"/>
        <v>0</v>
      </c>
      <c r="Z196" s="7">
        <f t="shared" si="8"/>
        <v>0</v>
      </c>
    </row>
    <row r="197" spans="1:26" x14ac:dyDescent="0.2">
      <c r="A197" s="46" t="s">
        <v>451</v>
      </c>
      <c r="B197" s="83"/>
      <c r="C197" s="48" t="s">
        <v>452</v>
      </c>
      <c r="D197" s="126">
        <v>1315514</v>
      </c>
      <c r="E197" s="160">
        <v>3305</v>
      </c>
      <c r="F197" s="127"/>
      <c r="G197" s="126">
        <v>626115</v>
      </c>
      <c r="H197" s="160">
        <v>3306</v>
      </c>
      <c r="I197" s="151"/>
      <c r="J197" s="126">
        <v>976926.51</v>
      </c>
      <c r="K197" s="126">
        <v>0</v>
      </c>
      <c r="L197" s="162">
        <v>441199</v>
      </c>
      <c r="M197" s="126">
        <v>441199</v>
      </c>
      <c r="N197" s="161">
        <v>26702</v>
      </c>
      <c r="O197" s="126">
        <v>26702</v>
      </c>
      <c r="P197" s="162">
        <v>0</v>
      </c>
      <c r="Q197" s="126">
        <v>0</v>
      </c>
      <c r="R197" s="161">
        <v>0</v>
      </c>
      <c r="S197" s="126">
        <v>0</v>
      </c>
      <c r="T197" s="156" t="s">
        <v>530</v>
      </c>
      <c r="U197" s="156" t="s">
        <v>530</v>
      </c>
      <c r="X197" s="7">
        <f t="shared" ref="X197:X203" si="9">G197+H197</f>
        <v>629421</v>
      </c>
      <c r="Y197" s="7">
        <f t="shared" ref="Y197:Y203" si="10">L197+N197+P197+R197</f>
        <v>467901</v>
      </c>
      <c r="Z197" s="7">
        <f t="shared" ref="Z197:Z203" si="11">J197+K197+M197+O197+Q197+S197</f>
        <v>1444827.51</v>
      </c>
    </row>
    <row r="198" spans="1:26" x14ac:dyDescent="0.2">
      <c r="A198" s="46" t="s">
        <v>453</v>
      </c>
      <c r="B198" s="83"/>
      <c r="C198" s="48" t="s">
        <v>454</v>
      </c>
      <c r="D198" s="126">
        <v>702568</v>
      </c>
      <c r="E198" s="160">
        <v>6610</v>
      </c>
      <c r="F198" s="127"/>
      <c r="G198" s="126">
        <v>310454</v>
      </c>
      <c r="H198" s="160">
        <v>1653</v>
      </c>
      <c r="I198" s="151"/>
      <c r="J198" s="126">
        <v>409643.00000000006</v>
      </c>
      <c r="K198" s="126">
        <v>0</v>
      </c>
      <c r="L198" s="162">
        <v>317214</v>
      </c>
      <c r="M198" s="126">
        <v>317214</v>
      </c>
      <c r="N198" s="161">
        <v>9417</v>
      </c>
      <c r="O198" s="126">
        <v>9417</v>
      </c>
      <c r="P198" s="162">
        <v>0</v>
      </c>
      <c r="Q198" s="126">
        <v>0</v>
      </c>
      <c r="R198" s="161">
        <v>0</v>
      </c>
      <c r="S198" s="126">
        <v>0</v>
      </c>
      <c r="T198" s="156" t="s">
        <v>530</v>
      </c>
      <c r="U198" s="156" t="s">
        <v>530</v>
      </c>
      <c r="X198" s="7">
        <f t="shared" si="9"/>
        <v>312107</v>
      </c>
      <c r="Y198" s="7">
        <f t="shared" si="10"/>
        <v>326631</v>
      </c>
      <c r="Z198" s="7">
        <f t="shared" si="11"/>
        <v>736274</v>
      </c>
    </row>
    <row r="199" spans="1:26" x14ac:dyDescent="0.2">
      <c r="A199" s="46" t="s">
        <v>455</v>
      </c>
      <c r="B199" s="83"/>
      <c r="C199" s="48" t="s">
        <v>456</v>
      </c>
      <c r="D199" s="126">
        <v>1968279</v>
      </c>
      <c r="E199" s="160">
        <v>13881</v>
      </c>
      <c r="F199" s="127"/>
      <c r="G199" s="126">
        <v>892342</v>
      </c>
      <c r="H199" s="160">
        <v>15208</v>
      </c>
      <c r="I199" s="151"/>
      <c r="J199" s="126">
        <v>1381009.0000000002</v>
      </c>
      <c r="K199" s="126">
        <v>0</v>
      </c>
      <c r="L199" s="162">
        <v>812517</v>
      </c>
      <c r="M199" s="126">
        <v>812517</v>
      </c>
      <c r="N199" s="161">
        <v>23789</v>
      </c>
      <c r="O199" s="126">
        <v>23789</v>
      </c>
      <c r="P199" s="162">
        <v>0</v>
      </c>
      <c r="Q199" s="126">
        <v>0</v>
      </c>
      <c r="R199" s="161">
        <v>0</v>
      </c>
      <c r="S199" s="126">
        <v>0</v>
      </c>
      <c r="T199" s="156" t="s">
        <v>530</v>
      </c>
      <c r="U199" s="156" t="s">
        <v>530</v>
      </c>
      <c r="X199" s="7">
        <f t="shared" si="9"/>
        <v>907550</v>
      </c>
      <c r="Y199" s="7">
        <f t="shared" si="10"/>
        <v>836306</v>
      </c>
      <c r="Z199" s="7">
        <f t="shared" si="11"/>
        <v>2217315</v>
      </c>
    </row>
    <row r="200" spans="1:26" x14ac:dyDescent="0.2">
      <c r="A200" s="49" t="s">
        <v>457</v>
      </c>
      <c r="B200" s="83"/>
      <c r="C200" s="48" t="s">
        <v>458</v>
      </c>
      <c r="D200" s="126">
        <v>0</v>
      </c>
      <c r="E200" s="160">
        <v>0</v>
      </c>
      <c r="F200" s="127"/>
      <c r="G200" s="126">
        <v>0</v>
      </c>
      <c r="H200" s="160">
        <v>0</v>
      </c>
      <c r="I200" s="151"/>
      <c r="J200" s="126">
        <v>0</v>
      </c>
      <c r="K200" s="126">
        <v>0</v>
      </c>
      <c r="L200" s="162">
        <v>0</v>
      </c>
      <c r="M200" s="126">
        <v>0</v>
      </c>
      <c r="N200" s="161">
        <v>0</v>
      </c>
      <c r="O200" s="126">
        <v>0</v>
      </c>
      <c r="P200" s="162">
        <v>0</v>
      </c>
      <c r="Q200" s="126">
        <v>0</v>
      </c>
      <c r="R200" s="161">
        <v>0</v>
      </c>
      <c r="S200" s="126">
        <v>0</v>
      </c>
      <c r="T200" s="156" t="s">
        <v>530</v>
      </c>
      <c r="U200" s="156" t="s">
        <v>530</v>
      </c>
      <c r="X200" s="7">
        <f t="shared" si="9"/>
        <v>0</v>
      </c>
      <c r="Y200" s="7">
        <f t="shared" si="10"/>
        <v>0</v>
      </c>
      <c r="Z200" s="7">
        <f t="shared" si="11"/>
        <v>0</v>
      </c>
    </row>
    <row r="201" spans="1:26" x14ac:dyDescent="0.2">
      <c r="A201" s="49" t="s">
        <v>459</v>
      </c>
      <c r="B201" s="83"/>
      <c r="C201" s="48" t="s">
        <v>460</v>
      </c>
      <c r="D201" s="126">
        <v>1689682</v>
      </c>
      <c r="E201" s="160">
        <v>7271</v>
      </c>
      <c r="F201" s="127"/>
      <c r="G201" s="126">
        <v>839521</v>
      </c>
      <c r="H201" s="160">
        <v>8926</v>
      </c>
      <c r="I201" s="151"/>
      <c r="J201" s="126">
        <v>926250.3899999999</v>
      </c>
      <c r="K201" s="126">
        <v>0</v>
      </c>
      <c r="L201" s="162">
        <v>649319.22</v>
      </c>
      <c r="M201" s="126">
        <v>649319.22</v>
      </c>
      <c r="N201" s="161">
        <v>22877</v>
      </c>
      <c r="O201" s="126">
        <v>22877</v>
      </c>
      <c r="P201" s="162">
        <v>0</v>
      </c>
      <c r="Q201" s="126">
        <v>0</v>
      </c>
      <c r="R201" s="161">
        <v>0</v>
      </c>
      <c r="S201" s="126">
        <v>0</v>
      </c>
      <c r="T201" s="156" t="s">
        <v>530</v>
      </c>
      <c r="U201" s="156" t="s">
        <v>530</v>
      </c>
      <c r="X201" s="7">
        <f>G201+H201</f>
        <v>848447</v>
      </c>
      <c r="Y201" s="7">
        <f t="shared" si="10"/>
        <v>672196.22</v>
      </c>
      <c r="Z201" s="7">
        <f t="shared" si="11"/>
        <v>1598446.6099999999</v>
      </c>
    </row>
    <row r="202" spans="1:26" x14ac:dyDescent="0.2">
      <c r="A202" s="49" t="s">
        <v>536</v>
      </c>
      <c r="B202" s="83"/>
      <c r="C202" s="48" t="s">
        <v>539</v>
      </c>
      <c r="D202" s="126">
        <v>0</v>
      </c>
      <c r="E202" s="160">
        <v>0</v>
      </c>
      <c r="F202" s="127"/>
      <c r="G202" s="126">
        <v>0</v>
      </c>
      <c r="H202" s="160">
        <v>0</v>
      </c>
      <c r="I202" s="151"/>
      <c r="J202" s="126">
        <v>279514.69</v>
      </c>
      <c r="K202" s="126">
        <v>0</v>
      </c>
      <c r="L202" s="162">
        <v>0</v>
      </c>
      <c r="M202" s="126">
        <v>0</v>
      </c>
      <c r="N202" s="161">
        <v>0</v>
      </c>
      <c r="O202" s="126">
        <v>0</v>
      </c>
      <c r="P202" s="162">
        <v>0</v>
      </c>
      <c r="Q202" s="126">
        <v>0</v>
      </c>
      <c r="R202" s="161">
        <v>0</v>
      </c>
      <c r="S202" s="126">
        <v>0</v>
      </c>
      <c r="T202" s="156">
        <v>248</v>
      </c>
      <c r="U202" s="156" t="s">
        <v>530</v>
      </c>
      <c r="X202" s="7">
        <f t="shared" ref="X202" si="12">G202+H202</f>
        <v>0</v>
      </c>
      <c r="Y202" s="7">
        <f t="shared" ref="Y202" si="13">L202+N202+P202+R202</f>
        <v>0</v>
      </c>
      <c r="Z202" s="7">
        <f t="shared" ref="Z202" si="14">J202+K202+M202+O202+Q202+S202</f>
        <v>279514.69</v>
      </c>
    </row>
    <row r="203" spans="1:26" ht="13.5" thickBot="1" x14ac:dyDescent="0.25">
      <c r="A203" s="59" t="s">
        <v>557</v>
      </c>
      <c r="B203" s="83"/>
      <c r="C203" s="130" t="s">
        <v>558</v>
      </c>
      <c r="D203" s="126">
        <v>3693485</v>
      </c>
      <c r="E203" s="160">
        <v>26441</v>
      </c>
      <c r="F203" s="127"/>
      <c r="G203" s="126">
        <v>1813059</v>
      </c>
      <c r="H203" s="160">
        <v>0</v>
      </c>
      <c r="I203" s="151"/>
      <c r="J203" s="126">
        <v>2909262.9599999995</v>
      </c>
      <c r="K203" s="126">
        <v>0</v>
      </c>
      <c r="L203" s="162">
        <v>1803632</v>
      </c>
      <c r="M203" s="126">
        <v>1803632.01</v>
      </c>
      <c r="N203" s="161">
        <v>36618</v>
      </c>
      <c r="O203" s="126">
        <v>36618.439999999995</v>
      </c>
      <c r="P203" s="162">
        <v>0</v>
      </c>
      <c r="Q203" s="126">
        <v>0</v>
      </c>
      <c r="R203" s="161">
        <v>0</v>
      </c>
      <c r="S203" s="126">
        <v>0</v>
      </c>
      <c r="T203" s="156" t="s">
        <v>530</v>
      </c>
      <c r="U203" s="156" t="s">
        <v>530</v>
      </c>
      <c r="X203" s="7">
        <f t="shared" si="9"/>
        <v>1813059</v>
      </c>
      <c r="Y203" s="7">
        <f t="shared" si="10"/>
        <v>1840250</v>
      </c>
      <c r="Z203" s="7">
        <f t="shared" si="11"/>
        <v>4749513.41</v>
      </c>
    </row>
    <row r="204" spans="1:26" ht="13.5" thickBot="1" x14ac:dyDescent="0.25">
      <c r="A204" s="27"/>
      <c r="B204" s="28"/>
      <c r="C204" s="29"/>
      <c r="D204" s="150">
        <f>SUM(D4:D203)</f>
        <v>191518134</v>
      </c>
      <c r="E204" s="150">
        <f>SUM(E4:E203)</f>
        <v>2706561</v>
      </c>
      <c r="F204" s="163"/>
      <c r="G204" s="150">
        <f>SUM(G4:G203)</f>
        <v>168909205</v>
      </c>
      <c r="H204" s="150">
        <f>SUM(H4:H203)</f>
        <v>2636946</v>
      </c>
      <c r="I204" s="163">
        <f>SUM(I4:I203)</f>
        <v>33897576.800000012</v>
      </c>
      <c r="J204" s="150">
        <f>SUM(J4:J203)</f>
        <v>844752874.59000051</v>
      </c>
      <c r="K204" s="150">
        <f>SUM(K4:K203)</f>
        <v>12848015.84</v>
      </c>
      <c r="L204" s="150">
        <f t="shared" ref="L204:S204" si="15">SUM(L4:L203)</f>
        <v>150050245.43000007</v>
      </c>
      <c r="M204" s="150">
        <f t="shared" si="15"/>
        <v>149356434.57000002</v>
      </c>
      <c r="N204" s="150">
        <f t="shared" si="15"/>
        <v>3663759.2399999993</v>
      </c>
      <c r="O204" s="150">
        <f t="shared" si="15"/>
        <v>3659026.51</v>
      </c>
      <c r="P204" s="150">
        <f t="shared" si="15"/>
        <v>0</v>
      </c>
      <c r="Q204" s="150">
        <f t="shared" si="15"/>
        <v>0</v>
      </c>
      <c r="R204" s="150">
        <f t="shared" si="15"/>
        <v>0.23</v>
      </c>
      <c r="S204" s="150">
        <f t="shared" si="15"/>
        <v>0.23</v>
      </c>
      <c r="T204" s="150">
        <f>SUM(T4:T203)</f>
        <v>101432</v>
      </c>
      <c r="U204" s="150">
        <f>(J204+K204+M204+O204+Q204+S204)/T204</f>
        <v>9963.4863922628028</v>
      </c>
      <c r="X204" s="118"/>
      <c r="Y204" s="118"/>
      <c r="Z204" s="118"/>
    </row>
    <row r="205" spans="1:26" x14ac:dyDescent="0.2">
      <c r="D205" s="113"/>
      <c r="K205" s="3" t="s">
        <v>499</v>
      </c>
      <c r="U205"/>
    </row>
    <row r="206" spans="1:26" x14ac:dyDescent="0.2">
      <c r="C206" s="1" t="s">
        <v>490</v>
      </c>
      <c r="D206" s="113"/>
      <c r="E206" s="113"/>
      <c r="I206" s="3"/>
      <c r="J206" s="119">
        <f>J204+M204+O204+Q204+S204</f>
        <v>997768335.90000057</v>
      </c>
      <c r="K206" s="119">
        <f>J204+K204+M204+O204+Q204+S204</f>
        <v>1010616351.7400006</v>
      </c>
      <c r="U206"/>
    </row>
    <row r="207" spans="1:26" ht="13.7" customHeight="1" x14ac:dyDescent="0.2">
      <c r="C207" s="1" t="s">
        <v>491</v>
      </c>
      <c r="I207" s="3"/>
      <c r="J207" s="119">
        <f>G204+H204</f>
        <v>171546151</v>
      </c>
      <c r="K207" s="119">
        <f>G204+H204+I204</f>
        <v>205443727.80000001</v>
      </c>
      <c r="L207" s="50">
        <f>J207/J206</f>
        <v>0.17192984065310415</v>
      </c>
      <c r="M207" s="50">
        <f>K207/K206</f>
        <v>0.20328557661498647</v>
      </c>
      <c r="P207" s="50"/>
      <c r="Q207" s="50"/>
      <c r="T207" s="171" t="s">
        <v>526</v>
      </c>
      <c r="U207" s="171"/>
      <c r="V207" s="171"/>
    </row>
    <row r="208" spans="1:26" ht="13.7" customHeight="1" x14ac:dyDescent="0.2">
      <c r="C208" s="1" t="s">
        <v>492</v>
      </c>
      <c r="I208" s="3"/>
      <c r="J208" s="119">
        <f>L204+N204+P204+R204</f>
        <v>153714004.90000007</v>
      </c>
      <c r="K208" s="119">
        <f>L204+N204+P204+R204</f>
        <v>153714004.90000007</v>
      </c>
      <c r="L208" s="50">
        <f>J208/J206</f>
        <v>0.15405781018431292</v>
      </c>
      <c r="M208" s="50">
        <f>K208/K206</f>
        <v>0.15209926559702627</v>
      </c>
      <c r="P208" s="50"/>
      <c r="Q208" s="50"/>
      <c r="T208" s="171"/>
      <c r="U208" s="171"/>
      <c r="V208" s="171"/>
    </row>
    <row r="209" spans="3:22" x14ac:dyDescent="0.2">
      <c r="C209" s="1" t="s">
        <v>493</v>
      </c>
      <c r="I209" s="3"/>
      <c r="J209" s="119">
        <f>J206-J207-J208</f>
        <v>672508180.00000048</v>
      </c>
      <c r="K209" s="119">
        <f>K206-K207-K208</f>
        <v>651458619.04000044</v>
      </c>
      <c r="L209" s="50">
        <f>J209/J206</f>
        <v>0.6740123491625829</v>
      </c>
      <c r="M209" s="50">
        <f>K209/K206</f>
        <v>0.64461515778798717</v>
      </c>
      <c r="P209" s="50"/>
      <c r="Q209" s="50"/>
      <c r="T209" s="171"/>
      <c r="U209" s="171"/>
      <c r="V209" s="171"/>
    </row>
    <row r="210" spans="3:22" x14ac:dyDescent="0.2">
      <c r="T210" s="110"/>
      <c r="U210" s="110"/>
      <c r="V210" s="110"/>
    </row>
    <row r="211" spans="3:22" x14ac:dyDescent="0.2">
      <c r="L211" s="50">
        <f>(G204+H204)/(J204)</f>
        <v>0.20307258626762253</v>
      </c>
      <c r="P211" s="50"/>
      <c r="T211" s="110"/>
      <c r="U211" s="110"/>
      <c r="V211" s="110"/>
    </row>
    <row r="212" spans="3:22" x14ac:dyDescent="0.2">
      <c r="L212" s="50">
        <f>1-L211</f>
        <v>0.79692741373237741</v>
      </c>
      <c r="M212" s="69" t="s">
        <v>508</v>
      </c>
      <c r="P212" s="50"/>
      <c r="Q212" s="69"/>
    </row>
    <row r="213" spans="3:22" x14ac:dyDescent="0.2">
      <c r="L213" s="50"/>
      <c r="M213" s="69"/>
      <c r="P213" s="50"/>
      <c r="Q213" s="69"/>
    </row>
  </sheetData>
  <autoFilter ref="A1:V212"/>
  <mergeCells count="1">
    <mergeCell ref="T207:V209"/>
  </mergeCells>
  <phoneticPr fontId="9" type="noConversion"/>
  <conditionalFormatting sqref="D203:S203 U203 D183:S200 U183:U200 D4:U182">
    <cfRule type="cellIs" dxfId="73" priority="11" stopIfTrue="1" operator="equal">
      <formula>0</formula>
    </cfRule>
  </conditionalFormatting>
  <conditionalFormatting sqref="X4:Z200 X203:Z203">
    <cfRule type="cellIs" dxfId="72" priority="10" stopIfTrue="1" operator="equal">
      <formula>0</formula>
    </cfRule>
  </conditionalFormatting>
  <conditionalFormatting sqref="D201:S201 U201">
    <cfRule type="cellIs" dxfId="71" priority="6" stopIfTrue="1" operator="equal">
      <formula>0</formula>
    </cfRule>
  </conditionalFormatting>
  <conditionalFormatting sqref="X201:Z201">
    <cfRule type="cellIs" dxfId="70" priority="5" stopIfTrue="1" operator="equal">
      <formula>0</formula>
    </cfRule>
  </conditionalFormatting>
  <conditionalFormatting sqref="T183:T201 T203">
    <cfRule type="cellIs" dxfId="69" priority="4" stopIfTrue="1" operator="equal">
      <formula>0</formula>
    </cfRule>
  </conditionalFormatting>
  <conditionalFormatting sqref="D202:S202 U202">
    <cfRule type="cellIs" dxfId="68" priority="3" stopIfTrue="1" operator="equal">
      <formula>0</formula>
    </cfRule>
  </conditionalFormatting>
  <conditionalFormatting sqref="X202:Z202">
    <cfRule type="cellIs" dxfId="67" priority="2" stopIfTrue="1" operator="equal">
      <formula>0</formula>
    </cfRule>
  </conditionalFormatting>
  <conditionalFormatting sqref="T202">
    <cfRule type="cellIs" dxfId="66" priority="1" stopIfTrue="1" operator="equal">
      <formula>0</formula>
    </cfRule>
  </conditionalFormatting>
  <pageMargins left="0.75" right="0.75" top="1" bottom="1" header="0.5" footer="0.5"/>
  <pageSetup scale="41" fitToHeight="0" orientation="landscape" r:id="rId1"/>
  <headerFooter alignWithMargins="0">
    <oddFooter>&amp;LCDE, Public School Finance&amp;C&amp;P&amp;R&amp;D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5"/>
  <sheetViews>
    <sheetView zoomScale="80" workbookViewId="0">
      <pane ySplit="3" topLeftCell="A169" activePane="bottomLeft" state="frozen"/>
      <selection activeCell="B1" sqref="B1"/>
      <selection pane="bottomLeft" activeCell="A3" sqref="A3"/>
    </sheetView>
  </sheetViews>
  <sheetFormatPr defaultRowHeight="12.75" x14ac:dyDescent="0.2"/>
  <cols>
    <col min="1" max="1" width="10" style="1" bestFit="1" customWidth="1"/>
    <col min="2" max="2" width="14.42578125" style="1" bestFit="1" customWidth="1"/>
    <col min="3" max="3" width="45.42578125" style="1" bestFit="1" customWidth="1"/>
    <col min="4" max="4" width="17.85546875" customWidth="1"/>
    <col min="5" max="5" width="2.42578125" customWidth="1"/>
    <col min="6" max="6" width="17.85546875" customWidth="1"/>
    <col min="7" max="7" width="17.85546875" style="3" customWidth="1"/>
    <col min="8" max="8" width="17.85546875" customWidth="1"/>
    <col min="9" max="9" width="17.85546875" style="3" customWidth="1"/>
    <col min="12" max="14" width="14.85546875" customWidth="1"/>
  </cols>
  <sheetData>
    <row r="1" spans="1:14" x14ac:dyDescent="0.2">
      <c r="A1" s="8"/>
      <c r="B1" s="9"/>
      <c r="C1" s="10"/>
      <c r="D1" s="5" t="s">
        <v>568</v>
      </c>
      <c r="E1" s="42"/>
      <c r="F1" s="5" t="s">
        <v>551</v>
      </c>
      <c r="G1" s="5" t="str">
        <f>F1</f>
        <v>FY17-18</v>
      </c>
      <c r="H1" s="5" t="str">
        <f>F1</f>
        <v>FY17-18</v>
      </c>
      <c r="I1" s="5" t="str">
        <f>F1</f>
        <v>FY17-18</v>
      </c>
      <c r="L1" s="5"/>
      <c r="M1" s="5"/>
      <c r="N1" s="5"/>
    </row>
    <row r="2" spans="1:14" ht="13.5" thickBot="1" x14ac:dyDescent="0.25">
      <c r="A2" s="11"/>
      <c r="B2" s="12"/>
      <c r="C2" s="20"/>
      <c r="D2" s="6" t="s">
        <v>474</v>
      </c>
      <c r="E2" s="35"/>
      <c r="F2" s="6" t="s">
        <v>474</v>
      </c>
      <c r="G2" s="13" t="s">
        <v>474</v>
      </c>
      <c r="H2" s="6">
        <v>3228</v>
      </c>
      <c r="I2" s="13" t="s">
        <v>538</v>
      </c>
      <c r="L2" s="120" t="s">
        <v>535</v>
      </c>
      <c r="M2" s="13"/>
      <c r="N2" s="13"/>
    </row>
    <row r="3" spans="1:14" ht="43.5" customHeight="1" thickBot="1" x14ac:dyDescent="0.25">
      <c r="A3" s="15" t="s">
        <v>0</v>
      </c>
      <c r="B3" s="16" t="s">
        <v>1</v>
      </c>
      <c r="C3" s="21" t="s">
        <v>2</v>
      </c>
      <c r="D3" s="17" t="s">
        <v>475</v>
      </c>
      <c r="E3" s="43"/>
      <c r="F3" s="17" t="s">
        <v>475</v>
      </c>
      <c r="G3" s="17" t="s">
        <v>476</v>
      </c>
      <c r="H3" s="17" t="s">
        <v>475</v>
      </c>
      <c r="I3" s="17" t="s">
        <v>476</v>
      </c>
      <c r="L3" s="55" t="s">
        <v>532</v>
      </c>
      <c r="M3" s="55" t="s">
        <v>533</v>
      </c>
      <c r="N3" s="55" t="s">
        <v>534</v>
      </c>
    </row>
    <row r="4" spans="1:14" x14ac:dyDescent="0.2">
      <c r="A4" s="22" t="s">
        <v>3</v>
      </c>
      <c r="B4" s="14" t="s">
        <v>4</v>
      </c>
      <c r="C4" s="23" t="s">
        <v>5</v>
      </c>
      <c r="D4" s="155">
        <v>83935</v>
      </c>
      <c r="E4" s="155"/>
      <c r="F4" s="155">
        <v>81918</v>
      </c>
      <c r="G4" s="155">
        <v>84498.410000000018</v>
      </c>
      <c r="H4" s="155">
        <v>12150</v>
      </c>
      <c r="I4" s="155">
        <v>12150</v>
      </c>
      <c r="J4" s="119"/>
      <c r="K4" s="119"/>
      <c r="L4" s="126">
        <f>F4+H4</f>
        <v>94068</v>
      </c>
      <c r="M4" s="126">
        <v>0</v>
      </c>
      <c r="N4" s="126">
        <f>G4+I4</f>
        <v>96648.410000000018</v>
      </c>
    </row>
    <row r="5" spans="1:14" x14ac:dyDescent="0.2">
      <c r="A5" s="22" t="s">
        <v>6</v>
      </c>
      <c r="B5" s="14" t="s">
        <v>4</v>
      </c>
      <c r="C5" s="23" t="s">
        <v>7</v>
      </c>
      <c r="D5" s="155">
        <v>368117</v>
      </c>
      <c r="E5" s="155"/>
      <c r="F5" s="155">
        <v>360452</v>
      </c>
      <c r="G5" s="155">
        <v>534756.47000000009</v>
      </c>
      <c r="H5" s="155">
        <v>67932</v>
      </c>
      <c r="I5" s="155">
        <v>67932</v>
      </c>
      <c r="J5" s="119"/>
      <c r="K5" s="119"/>
      <c r="L5" s="126">
        <f t="shared" ref="L5:L68" si="0">F5+H5</f>
        <v>428384</v>
      </c>
      <c r="M5" s="126">
        <v>0</v>
      </c>
      <c r="N5" s="126">
        <f t="shared" ref="N5:N68" si="1">G5+I5</f>
        <v>602688.47000000009</v>
      </c>
    </row>
    <row r="6" spans="1:14" x14ac:dyDescent="0.2">
      <c r="A6" s="22" t="s">
        <v>8</v>
      </c>
      <c r="B6" s="14" t="s">
        <v>4</v>
      </c>
      <c r="C6" s="23" t="s">
        <v>9</v>
      </c>
      <c r="D6" s="155">
        <v>69492</v>
      </c>
      <c r="E6" s="155"/>
      <c r="F6" s="155">
        <v>69336</v>
      </c>
      <c r="G6" s="155">
        <v>160767.37999999998</v>
      </c>
      <c r="H6" s="155">
        <v>16415.52</v>
      </c>
      <c r="I6" s="155">
        <v>16415.52</v>
      </c>
      <c r="J6" s="119"/>
      <c r="K6" s="119"/>
      <c r="L6" s="126">
        <f t="shared" si="0"/>
        <v>85751.52</v>
      </c>
      <c r="M6" s="126">
        <v>0</v>
      </c>
      <c r="N6" s="126">
        <f t="shared" si="1"/>
        <v>177182.89999999997</v>
      </c>
    </row>
    <row r="7" spans="1:14" x14ac:dyDescent="0.2">
      <c r="A7" s="22" t="s">
        <v>10</v>
      </c>
      <c r="B7" s="14" t="s">
        <v>4</v>
      </c>
      <c r="C7" s="23" t="s">
        <v>11</v>
      </c>
      <c r="D7" s="155">
        <v>167935</v>
      </c>
      <c r="E7" s="155"/>
      <c r="F7" s="155">
        <v>158925</v>
      </c>
      <c r="G7" s="155">
        <v>158924.99999999997</v>
      </c>
      <c r="H7" s="155">
        <v>42066</v>
      </c>
      <c r="I7" s="155">
        <v>42066</v>
      </c>
      <c r="J7" s="119"/>
      <c r="K7" s="119"/>
      <c r="L7" s="126">
        <f t="shared" si="0"/>
        <v>200991</v>
      </c>
      <c r="M7" s="126">
        <v>0</v>
      </c>
      <c r="N7" s="126">
        <f t="shared" si="1"/>
        <v>200990.99999999997</v>
      </c>
    </row>
    <row r="8" spans="1:14" x14ac:dyDescent="0.2">
      <c r="A8" s="22" t="s">
        <v>12</v>
      </c>
      <c r="B8" s="14" t="s">
        <v>4</v>
      </c>
      <c r="C8" s="23" t="s">
        <v>13</v>
      </c>
      <c r="D8" s="155">
        <v>0</v>
      </c>
      <c r="E8" s="155"/>
      <c r="F8" s="155">
        <v>0</v>
      </c>
      <c r="G8" s="155">
        <v>49769.78</v>
      </c>
      <c r="H8" s="155">
        <v>0</v>
      </c>
      <c r="I8" s="155">
        <v>0</v>
      </c>
      <c r="J8" s="119"/>
      <c r="K8" s="119"/>
      <c r="L8" s="126">
        <f t="shared" si="0"/>
        <v>0</v>
      </c>
      <c r="M8" s="126">
        <v>0</v>
      </c>
      <c r="N8" s="126">
        <f t="shared" si="1"/>
        <v>49769.78</v>
      </c>
    </row>
    <row r="9" spans="1:14" x14ac:dyDescent="0.2">
      <c r="A9" s="22" t="s">
        <v>14</v>
      </c>
      <c r="B9" s="14" t="s">
        <v>4</v>
      </c>
      <c r="C9" s="23" t="s">
        <v>15</v>
      </c>
      <c r="D9" s="155">
        <v>0</v>
      </c>
      <c r="E9" s="155"/>
      <c r="F9" s="155">
        <v>0</v>
      </c>
      <c r="G9" s="155">
        <v>8790</v>
      </c>
      <c r="H9" s="155">
        <v>0</v>
      </c>
      <c r="I9" s="155">
        <v>0</v>
      </c>
      <c r="J9" s="119"/>
      <c r="K9" s="119"/>
      <c r="L9" s="126">
        <f t="shared" si="0"/>
        <v>0</v>
      </c>
      <c r="M9" s="126">
        <v>0</v>
      </c>
      <c r="N9" s="126">
        <f t="shared" si="1"/>
        <v>8790</v>
      </c>
    </row>
    <row r="10" spans="1:14" x14ac:dyDescent="0.2">
      <c r="A10" s="22" t="s">
        <v>16</v>
      </c>
      <c r="B10" s="14" t="s">
        <v>4</v>
      </c>
      <c r="C10" s="23" t="s">
        <v>17</v>
      </c>
      <c r="D10" s="155">
        <v>88658</v>
      </c>
      <c r="E10" s="155"/>
      <c r="F10" s="155">
        <v>89496</v>
      </c>
      <c r="G10" s="155">
        <v>112035.5</v>
      </c>
      <c r="H10" s="155">
        <v>35015</v>
      </c>
      <c r="I10" s="155">
        <v>35015</v>
      </c>
      <c r="J10" s="119"/>
      <c r="K10" s="119"/>
      <c r="L10" s="126">
        <f t="shared" si="0"/>
        <v>124511</v>
      </c>
      <c r="M10" s="126">
        <v>0</v>
      </c>
      <c r="N10" s="126">
        <f t="shared" si="1"/>
        <v>147050.5</v>
      </c>
    </row>
    <row r="11" spans="1:14" x14ac:dyDescent="0.2">
      <c r="A11" s="22" t="s">
        <v>18</v>
      </c>
      <c r="B11" s="14" t="s">
        <v>19</v>
      </c>
      <c r="C11" s="23" t="s">
        <v>20</v>
      </c>
      <c r="D11" s="155">
        <v>0</v>
      </c>
      <c r="E11" s="155"/>
      <c r="F11" s="155">
        <v>0</v>
      </c>
      <c r="G11" s="155">
        <v>18581.27</v>
      </c>
      <c r="H11" s="155">
        <v>0</v>
      </c>
      <c r="I11" s="155">
        <v>0</v>
      </c>
      <c r="J11" s="119"/>
      <c r="K11" s="119"/>
      <c r="L11" s="126">
        <f t="shared" si="0"/>
        <v>0</v>
      </c>
      <c r="M11" s="126">
        <v>0</v>
      </c>
      <c r="N11" s="126">
        <f t="shared" si="1"/>
        <v>18581.27</v>
      </c>
    </row>
    <row r="12" spans="1:14" x14ac:dyDescent="0.2">
      <c r="A12" s="22" t="s">
        <v>21</v>
      </c>
      <c r="B12" s="14" t="s">
        <v>19</v>
      </c>
      <c r="C12" s="23" t="s">
        <v>22</v>
      </c>
      <c r="D12" s="155">
        <v>0</v>
      </c>
      <c r="E12" s="155"/>
      <c r="F12" s="155">
        <v>0</v>
      </c>
      <c r="G12" s="155">
        <v>0</v>
      </c>
      <c r="H12" s="155">
        <v>0</v>
      </c>
      <c r="I12" s="155">
        <v>0</v>
      </c>
      <c r="J12" s="119"/>
      <c r="K12" s="119"/>
      <c r="L12" s="126">
        <f t="shared" si="0"/>
        <v>0</v>
      </c>
      <c r="M12" s="126">
        <v>0</v>
      </c>
      <c r="N12" s="126">
        <f t="shared" si="1"/>
        <v>0</v>
      </c>
    </row>
    <row r="13" spans="1:14" x14ac:dyDescent="0.2">
      <c r="A13" s="22" t="s">
        <v>23</v>
      </c>
      <c r="B13" s="14" t="s">
        <v>24</v>
      </c>
      <c r="C13" s="23" t="s">
        <v>25</v>
      </c>
      <c r="D13" s="155">
        <v>44578</v>
      </c>
      <c r="E13" s="155"/>
      <c r="F13" s="155">
        <v>44090</v>
      </c>
      <c r="G13" s="155">
        <v>44090</v>
      </c>
      <c r="H13" s="155">
        <v>22130.81</v>
      </c>
      <c r="I13" s="155">
        <v>22130.81</v>
      </c>
      <c r="J13" s="119"/>
      <c r="K13" s="119"/>
      <c r="L13" s="126">
        <f t="shared" si="0"/>
        <v>66220.81</v>
      </c>
      <c r="M13" s="126">
        <v>0</v>
      </c>
      <c r="N13" s="126">
        <f t="shared" si="1"/>
        <v>66220.81</v>
      </c>
    </row>
    <row r="14" spans="1:14" x14ac:dyDescent="0.2">
      <c r="A14" s="22" t="s">
        <v>26</v>
      </c>
      <c r="B14" s="14" t="s">
        <v>24</v>
      </c>
      <c r="C14" s="23" t="s">
        <v>27</v>
      </c>
      <c r="D14" s="155">
        <v>31071</v>
      </c>
      <c r="E14" s="155"/>
      <c r="F14" s="155">
        <v>32062</v>
      </c>
      <c r="G14" s="155">
        <v>34354.379999999997</v>
      </c>
      <c r="H14" s="155">
        <v>20554</v>
      </c>
      <c r="I14" s="155">
        <v>20554</v>
      </c>
      <c r="J14" s="119"/>
      <c r="K14" s="119"/>
      <c r="L14" s="126">
        <f t="shared" si="0"/>
        <v>52616</v>
      </c>
      <c r="M14" s="126">
        <v>0</v>
      </c>
      <c r="N14" s="126">
        <f t="shared" si="1"/>
        <v>54908.38</v>
      </c>
    </row>
    <row r="15" spans="1:14" x14ac:dyDescent="0.2">
      <c r="A15" s="22" t="s">
        <v>28</v>
      </c>
      <c r="B15" s="14" t="s">
        <v>24</v>
      </c>
      <c r="C15" s="23" t="s">
        <v>29</v>
      </c>
      <c r="D15" s="155">
        <v>522661</v>
      </c>
      <c r="E15" s="155"/>
      <c r="F15" s="155">
        <v>508995</v>
      </c>
      <c r="G15" s="155">
        <v>4414480.6199999982</v>
      </c>
      <c r="H15" s="155">
        <v>78927</v>
      </c>
      <c r="I15" s="155">
        <v>78927</v>
      </c>
      <c r="J15" s="119"/>
      <c r="K15" s="119"/>
      <c r="L15" s="126">
        <f t="shared" si="0"/>
        <v>587922</v>
      </c>
      <c r="M15" s="126">
        <v>0</v>
      </c>
      <c r="N15" s="126">
        <f t="shared" si="1"/>
        <v>4493407.6199999982</v>
      </c>
    </row>
    <row r="16" spans="1:14" x14ac:dyDescent="0.2">
      <c r="A16" s="22" t="s">
        <v>30</v>
      </c>
      <c r="B16" s="14" t="s">
        <v>24</v>
      </c>
      <c r="C16" s="23" t="s">
        <v>31</v>
      </c>
      <c r="D16" s="155">
        <v>146900</v>
      </c>
      <c r="E16" s="155"/>
      <c r="F16" s="155">
        <v>144086</v>
      </c>
      <c r="G16" s="155">
        <v>1440490.6800000002</v>
      </c>
      <c r="H16" s="155">
        <v>34872</v>
      </c>
      <c r="I16" s="155">
        <v>34854.699999999997</v>
      </c>
      <c r="J16" s="119"/>
      <c r="K16" s="119"/>
      <c r="L16" s="126">
        <f t="shared" si="0"/>
        <v>178958</v>
      </c>
      <c r="M16" s="126">
        <v>0</v>
      </c>
      <c r="N16" s="126">
        <f t="shared" si="1"/>
        <v>1475345.3800000001</v>
      </c>
    </row>
    <row r="17" spans="1:14" x14ac:dyDescent="0.2">
      <c r="A17" s="22" t="s">
        <v>32</v>
      </c>
      <c r="B17" s="14" t="s">
        <v>24</v>
      </c>
      <c r="C17" s="23" t="s">
        <v>33</v>
      </c>
      <c r="D17" s="155">
        <v>0</v>
      </c>
      <c r="E17" s="155"/>
      <c r="F17" s="155">
        <v>0</v>
      </c>
      <c r="G17" s="155">
        <v>4941.49</v>
      </c>
      <c r="H17" s="155">
        <v>0</v>
      </c>
      <c r="I17" s="155">
        <v>0</v>
      </c>
      <c r="J17" s="119"/>
      <c r="K17" s="119"/>
      <c r="L17" s="126">
        <f t="shared" si="0"/>
        <v>0</v>
      </c>
      <c r="M17" s="126">
        <v>0</v>
      </c>
      <c r="N17" s="126">
        <f t="shared" si="1"/>
        <v>4941.49</v>
      </c>
    </row>
    <row r="18" spans="1:14" x14ac:dyDescent="0.2">
      <c r="A18" s="22" t="s">
        <v>34</v>
      </c>
      <c r="B18" s="14" t="s">
        <v>24</v>
      </c>
      <c r="C18" s="23" t="s">
        <v>35</v>
      </c>
      <c r="D18" s="155">
        <v>384270</v>
      </c>
      <c r="E18" s="155"/>
      <c r="F18" s="155">
        <v>388114</v>
      </c>
      <c r="G18" s="155">
        <v>451591.57000000007</v>
      </c>
      <c r="H18" s="155">
        <v>33191</v>
      </c>
      <c r="I18" s="155">
        <v>33191</v>
      </c>
      <c r="J18" s="119"/>
      <c r="K18" s="119"/>
      <c r="L18" s="126">
        <f t="shared" si="0"/>
        <v>421305</v>
      </c>
      <c r="M18" s="126">
        <v>0</v>
      </c>
      <c r="N18" s="126">
        <f t="shared" si="1"/>
        <v>484782.57000000007</v>
      </c>
    </row>
    <row r="19" spans="1:14" x14ac:dyDescent="0.2">
      <c r="A19" s="22" t="s">
        <v>36</v>
      </c>
      <c r="B19" s="14" t="s">
        <v>24</v>
      </c>
      <c r="C19" s="23" t="s">
        <v>37</v>
      </c>
      <c r="D19" s="155">
        <v>0</v>
      </c>
      <c r="E19" s="155"/>
      <c r="F19" s="155">
        <v>0</v>
      </c>
      <c r="G19" s="155">
        <v>52359.220000000008</v>
      </c>
      <c r="H19" s="155">
        <v>0</v>
      </c>
      <c r="I19" s="155">
        <v>0</v>
      </c>
      <c r="J19" s="119"/>
      <c r="K19" s="119"/>
      <c r="L19" s="126">
        <f t="shared" si="0"/>
        <v>0</v>
      </c>
      <c r="M19" s="126">
        <v>0</v>
      </c>
      <c r="N19" s="126">
        <f t="shared" si="1"/>
        <v>52359.220000000008</v>
      </c>
    </row>
    <row r="20" spans="1:14" x14ac:dyDescent="0.2">
      <c r="A20" s="22" t="s">
        <v>38</v>
      </c>
      <c r="B20" s="14" t="s">
        <v>39</v>
      </c>
      <c r="C20" s="23" t="s">
        <v>40</v>
      </c>
      <c r="D20" s="155">
        <v>0</v>
      </c>
      <c r="E20" s="155"/>
      <c r="F20" s="155">
        <v>0</v>
      </c>
      <c r="G20" s="155">
        <v>63418.32</v>
      </c>
      <c r="H20" s="155">
        <v>0</v>
      </c>
      <c r="I20" s="155">
        <v>0</v>
      </c>
      <c r="J20" s="119"/>
      <c r="K20" s="119"/>
      <c r="L20" s="126">
        <f t="shared" si="0"/>
        <v>0</v>
      </c>
      <c r="M20" s="126">
        <v>0</v>
      </c>
      <c r="N20" s="126">
        <f t="shared" si="1"/>
        <v>63418.32</v>
      </c>
    </row>
    <row r="21" spans="1:14" x14ac:dyDescent="0.2">
      <c r="A21" s="22" t="s">
        <v>41</v>
      </c>
      <c r="B21" s="14" t="s">
        <v>42</v>
      </c>
      <c r="C21" s="23" t="s">
        <v>43</v>
      </c>
      <c r="D21" s="155">
        <v>0</v>
      </c>
      <c r="E21" s="155"/>
      <c r="F21" s="155">
        <v>0</v>
      </c>
      <c r="G21" s="155">
        <v>4841</v>
      </c>
      <c r="H21" s="155">
        <v>0</v>
      </c>
      <c r="I21" s="155">
        <v>0</v>
      </c>
      <c r="J21" s="119"/>
      <c r="K21" s="119"/>
      <c r="L21" s="126">
        <f t="shared" si="0"/>
        <v>0</v>
      </c>
      <c r="M21" s="126">
        <v>0</v>
      </c>
      <c r="N21" s="126">
        <f t="shared" si="1"/>
        <v>4841</v>
      </c>
    </row>
    <row r="22" spans="1:14" x14ac:dyDescent="0.2">
      <c r="A22" s="22" t="s">
        <v>44</v>
      </c>
      <c r="B22" s="14" t="s">
        <v>42</v>
      </c>
      <c r="C22" s="23" t="s">
        <v>45</v>
      </c>
      <c r="D22" s="155">
        <v>0</v>
      </c>
      <c r="E22" s="155"/>
      <c r="F22" s="155">
        <v>0</v>
      </c>
      <c r="G22" s="155">
        <v>3367</v>
      </c>
      <c r="H22" s="155">
        <v>0</v>
      </c>
      <c r="I22" s="155">
        <v>0</v>
      </c>
      <c r="J22" s="119"/>
      <c r="K22" s="119"/>
      <c r="L22" s="126">
        <f t="shared" si="0"/>
        <v>0</v>
      </c>
      <c r="M22" s="126">
        <v>0</v>
      </c>
      <c r="N22" s="126">
        <f t="shared" si="1"/>
        <v>3367</v>
      </c>
    </row>
    <row r="23" spans="1:14" x14ac:dyDescent="0.2">
      <c r="A23" s="22" t="s">
        <v>46</v>
      </c>
      <c r="B23" s="14" t="s">
        <v>42</v>
      </c>
      <c r="C23" s="23" t="s">
        <v>47</v>
      </c>
      <c r="D23" s="155">
        <v>0</v>
      </c>
      <c r="E23" s="155"/>
      <c r="F23" s="155">
        <v>0</v>
      </c>
      <c r="G23" s="155">
        <v>7078</v>
      </c>
      <c r="H23" s="155">
        <v>0</v>
      </c>
      <c r="I23" s="155">
        <v>0</v>
      </c>
      <c r="J23" s="119"/>
      <c r="K23" s="119"/>
      <c r="L23" s="126">
        <f t="shared" si="0"/>
        <v>0</v>
      </c>
      <c r="M23" s="126">
        <v>0</v>
      </c>
      <c r="N23" s="126">
        <f t="shared" si="1"/>
        <v>7078</v>
      </c>
    </row>
    <row r="24" spans="1:14" x14ac:dyDescent="0.2">
      <c r="A24" s="22" t="s">
        <v>48</v>
      </c>
      <c r="B24" s="14" t="s">
        <v>42</v>
      </c>
      <c r="C24" s="23" t="s">
        <v>49</v>
      </c>
      <c r="D24" s="155">
        <v>0</v>
      </c>
      <c r="E24" s="155"/>
      <c r="F24" s="155">
        <v>0</v>
      </c>
      <c r="G24" s="155">
        <v>3405</v>
      </c>
      <c r="H24" s="155">
        <v>0</v>
      </c>
      <c r="I24" s="155">
        <v>0</v>
      </c>
      <c r="J24" s="119"/>
      <c r="K24" s="119"/>
      <c r="L24" s="126">
        <f t="shared" si="0"/>
        <v>0</v>
      </c>
      <c r="M24" s="126">
        <v>0</v>
      </c>
      <c r="N24" s="126">
        <f t="shared" si="1"/>
        <v>3405</v>
      </c>
    </row>
    <row r="25" spans="1:14" x14ac:dyDescent="0.2">
      <c r="A25" s="22" t="s">
        <v>50</v>
      </c>
      <c r="B25" s="14" t="s">
        <v>42</v>
      </c>
      <c r="C25" s="23" t="s">
        <v>51</v>
      </c>
      <c r="D25" s="155">
        <v>0</v>
      </c>
      <c r="E25" s="155"/>
      <c r="F25" s="155">
        <v>0</v>
      </c>
      <c r="G25" s="155">
        <v>0</v>
      </c>
      <c r="H25" s="155">
        <v>0</v>
      </c>
      <c r="I25" s="155">
        <v>0</v>
      </c>
      <c r="J25" s="119"/>
      <c r="K25" s="119"/>
      <c r="L25" s="126">
        <f t="shared" si="0"/>
        <v>0</v>
      </c>
      <c r="M25" s="126">
        <v>0</v>
      </c>
      <c r="N25" s="126">
        <f t="shared" si="1"/>
        <v>0</v>
      </c>
    </row>
    <row r="26" spans="1:14" x14ac:dyDescent="0.2">
      <c r="A26" s="22" t="s">
        <v>52</v>
      </c>
      <c r="B26" s="14" t="s">
        <v>53</v>
      </c>
      <c r="C26" s="23" t="s">
        <v>54</v>
      </c>
      <c r="D26" s="155">
        <v>0</v>
      </c>
      <c r="E26" s="155"/>
      <c r="F26" s="155">
        <v>0</v>
      </c>
      <c r="G26" s="155">
        <v>2927.31</v>
      </c>
      <c r="H26" s="155">
        <v>0</v>
      </c>
      <c r="I26" s="155">
        <v>0</v>
      </c>
      <c r="J26" s="119"/>
      <c r="K26" s="119"/>
      <c r="L26" s="126">
        <f t="shared" si="0"/>
        <v>0</v>
      </c>
      <c r="M26" s="126">
        <v>0</v>
      </c>
      <c r="N26" s="126">
        <f t="shared" si="1"/>
        <v>2927.31</v>
      </c>
    </row>
    <row r="27" spans="1:14" x14ac:dyDescent="0.2">
      <c r="A27" s="22" t="s">
        <v>55</v>
      </c>
      <c r="B27" s="14" t="s">
        <v>53</v>
      </c>
      <c r="C27" s="23" t="s">
        <v>56</v>
      </c>
      <c r="D27" s="155">
        <v>0</v>
      </c>
      <c r="E27" s="155"/>
      <c r="F27" s="155">
        <v>0</v>
      </c>
      <c r="G27" s="155">
        <v>6506.39</v>
      </c>
      <c r="H27" s="155">
        <v>0</v>
      </c>
      <c r="I27" s="155">
        <v>0</v>
      </c>
      <c r="J27" s="119"/>
      <c r="K27" s="119"/>
      <c r="L27" s="126">
        <f t="shared" si="0"/>
        <v>0</v>
      </c>
      <c r="M27" s="126">
        <v>0</v>
      </c>
      <c r="N27" s="126">
        <f t="shared" si="1"/>
        <v>6506.39</v>
      </c>
    </row>
    <row r="28" spans="1:14" x14ac:dyDescent="0.2">
      <c r="A28" s="22" t="s">
        <v>57</v>
      </c>
      <c r="B28" s="14" t="s">
        <v>58</v>
      </c>
      <c r="C28" s="23" t="s">
        <v>59</v>
      </c>
      <c r="D28" s="155">
        <v>304458</v>
      </c>
      <c r="E28" s="155"/>
      <c r="F28" s="155">
        <v>298730</v>
      </c>
      <c r="G28" s="155">
        <v>977265.53</v>
      </c>
      <c r="H28" s="155">
        <v>20681</v>
      </c>
      <c r="I28" s="155">
        <v>20681</v>
      </c>
      <c r="J28" s="119"/>
      <c r="K28" s="119"/>
      <c r="L28" s="126">
        <f t="shared" si="0"/>
        <v>319411</v>
      </c>
      <c r="M28" s="126">
        <v>0</v>
      </c>
      <c r="N28" s="126">
        <f t="shared" si="1"/>
        <v>997946.53</v>
      </c>
    </row>
    <row r="29" spans="1:14" x14ac:dyDescent="0.2">
      <c r="A29" s="22" t="s">
        <v>60</v>
      </c>
      <c r="B29" s="14" t="s">
        <v>58</v>
      </c>
      <c r="C29" s="23" t="s">
        <v>61</v>
      </c>
      <c r="D29" s="155">
        <v>293761</v>
      </c>
      <c r="E29" s="155"/>
      <c r="F29" s="155">
        <v>289612</v>
      </c>
      <c r="G29" s="155">
        <v>1590517.5499999996</v>
      </c>
      <c r="H29" s="155">
        <v>46384</v>
      </c>
      <c r="I29" s="155">
        <v>46384</v>
      </c>
      <c r="J29" s="119"/>
      <c r="K29" s="119"/>
      <c r="L29" s="126">
        <f t="shared" si="0"/>
        <v>335996</v>
      </c>
      <c r="M29" s="126">
        <v>0</v>
      </c>
      <c r="N29" s="126">
        <f t="shared" si="1"/>
        <v>1636901.5499999996</v>
      </c>
    </row>
    <row r="30" spans="1:14" x14ac:dyDescent="0.2">
      <c r="A30" s="22" t="s">
        <v>62</v>
      </c>
      <c r="B30" s="14" t="s">
        <v>63</v>
      </c>
      <c r="C30" s="23" t="s">
        <v>64</v>
      </c>
      <c r="D30" s="155">
        <v>0</v>
      </c>
      <c r="E30" s="155"/>
      <c r="F30" s="155">
        <v>0</v>
      </c>
      <c r="G30" s="155">
        <v>26805.040000000001</v>
      </c>
      <c r="H30" s="155">
        <v>0</v>
      </c>
      <c r="I30" s="155">
        <v>0</v>
      </c>
      <c r="J30" s="119"/>
      <c r="K30" s="119"/>
      <c r="L30" s="126">
        <f t="shared" si="0"/>
        <v>0</v>
      </c>
      <c r="M30" s="126">
        <v>0</v>
      </c>
      <c r="N30" s="126">
        <f t="shared" si="1"/>
        <v>26805.040000000001</v>
      </c>
    </row>
    <row r="31" spans="1:14" x14ac:dyDescent="0.2">
      <c r="A31" s="22" t="s">
        <v>65</v>
      </c>
      <c r="B31" s="14" t="s">
        <v>63</v>
      </c>
      <c r="C31" s="23" t="s">
        <v>66</v>
      </c>
      <c r="D31" s="155">
        <v>0</v>
      </c>
      <c r="E31" s="155"/>
      <c r="F31" s="155">
        <v>0</v>
      </c>
      <c r="G31" s="155">
        <v>11579.27</v>
      </c>
      <c r="H31" s="155">
        <v>1641.3</v>
      </c>
      <c r="I31" s="155">
        <v>1641.3</v>
      </c>
      <c r="J31" s="119"/>
      <c r="K31" s="119"/>
      <c r="L31" s="126">
        <f t="shared" si="0"/>
        <v>1641.3</v>
      </c>
      <c r="M31" s="126">
        <v>0</v>
      </c>
      <c r="N31" s="126">
        <f t="shared" si="1"/>
        <v>13220.57</v>
      </c>
    </row>
    <row r="32" spans="1:14" x14ac:dyDescent="0.2">
      <c r="A32" s="22" t="s">
        <v>67</v>
      </c>
      <c r="B32" s="14" t="s">
        <v>68</v>
      </c>
      <c r="C32" s="23" t="s">
        <v>69</v>
      </c>
      <c r="D32" s="155">
        <v>0</v>
      </c>
      <c r="E32" s="155"/>
      <c r="F32" s="155">
        <v>0</v>
      </c>
      <c r="G32" s="155">
        <v>4058.92</v>
      </c>
      <c r="H32" s="155">
        <v>0</v>
      </c>
      <c r="I32" s="155">
        <v>0</v>
      </c>
      <c r="J32" s="119"/>
      <c r="K32" s="119"/>
      <c r="L32" s="126">
        <f t="shared" si="0"/>
        <v>0</v>
      </c>
      <c r="M32" s="126">
        <v>0</v>
      </c>
      <c r="N32" s="126">
        <f t="shared" si="1"/>
        <v>4058.92</v>
      </c>
    </row>
    <row r="33" spans="1:14" x14ac:dyDescent="0.2">
      <c r="A33" s="22" t="s">
        <v>70</v>
      </c>
      <c r="B33" s="14" t="s">
        <v>68</v>
      </c>
      <c r="C33" s="23" t="s">
        <v>71</v>
      </c>
      <c r="D33" s="155">
        <v>0</v>
      </c>
      <c r="E33" s="155"/>
      <c r="F33" s="155">
        <v>0</v>
      </c>
      <c r="G33" s="155">
        <v>4994.0000000000009</v>
      </c>
      <c r="H33" s="155">
        <v>0</v>
      </c>
      <c r="I33" s="155">
        <v>0</v>
      </c>
      <c r="J33" s="119"/>
      <c r="K33" s="119"/>
      <c r="L33" s="126">
        <f t="shared" si="0"/>
        <v>0</v>
      </c>
      <c r="M33" s="126">
        <v>0</v>
      </c>
      <c r="N33" s="126">
        <f t="shared" si="1"/>
        <v>4994.0000000000009</v>
      </c>
    </row>
    <row r="34" spans="1:14" x14ac:dyDescent="0.2">
      <c r="A34" s="22" t="s">
        <v>72</v>
      </c>
      <c r="B34" s="14" t="s">
        <v>73</v>
      </c>
      <c r="C34" s="23" t="s">
        <v>74</v>
      </c>
      <c r="D34" s="155">
        <v>0</v>
      </c>
      <c r="E34" s="155"/>
      <c r="F34" s="155">
        <v>0</v>
      </c>
      <c r="G34" s="155">
        <v>86796.920000000013</v>
      </c>
      <c r="H34" s="155">
        <v>0</v>
      </c>
      <c r="I34" s="155">
        <v>0</v>
      </c>
      <c r="J34" s="119"/>
      <c r="K34" s="119"/>
      <c r="L34" s="126">
        <f t="shared" si="0"/>
        <v>0</v>
      </c>
      <c r="M34" s="126">
        <v>0</v>
      </c>
      <c r="N34" s="126">
        <f t="shared" si="1"/>
        <v>86796.920000000013</v>
      </c>
    </row>
    <row r="35" spans="1:14" x14ac:dyDescent="0.2">
      <c r="A35" s="22" t="s">
        <v>75</v>
      </c>
      <c r="B35" s="14" t="s">
        <v>76</v>
      </c>
      <c r="C35" s="23" t="s">
        <v>77</v>
      </c>
      <c r="D35" s="155">
        <v>0</v>
      </c>
      <c r="E35" s="155"/>
      <c r="F35" s="155">
        <v>0</v>
      </c>
      <c r="G35" s="155">
        <v>12266.77</v>
      </c>
      <c r="H35" s="155">
        <v>0</v>
      </c>
      <c r="I35" s="155">
        <v>0</v>
      </c>
      <c r="J35" s="119"/>
      <c r="K35" s="119"/>
      <c r="L35" s="126">
        <f t="shared" si="0"/>
        <v>0</v>
      </c>
      <c r="M35" s="126">
        <v>0</v>
      </c>
      <c r="N35" s="126">
        <f t="shared" si="1"/>
        <v>12266.77</v>
      </c>
    </row>
    <row r="36" spans="1:14" x14ac:dyDescent="0.2">
      <c r="A36" s="22" t="s">
        <v>78</v>
      </c>
      <c r="B36" s="14" t="s">
        <v>76</v>
      </c>
      <c r="C36" s="23" t="s">
        <v>79</v>
      </c>
      <c r="D36" s="155">
        <v>0</v>
      </c>
      <c r="E36" s="155"/>
      <c r="F36" s="155">
        <v>0</v>
      </c>
      <c r="G36" s="155">
        <v>8964.14</v>
      </c>
      <c r="H36" s="155">
        <v>0</v>
      </c>
      <c r="I36" s="155">
        <v>0</v>
      </c>
      <c r="J36" s="119"/>
      <c r="K36" s="119"/>
      <c r="L36" s="126">
        <f t="shared" si="0"/>
        <v>0</v>
      </c>
      <c r="M36" s="126">
        <v>0</v>
      </c>
      <c r="N36" s="126">
        <f t="shared" si="1"/>
        <v>8964.14</v>
      </c>
    </row>
    <row r="37" spans="1:14" x14ac:dyDescent="0.2">
      <c r="A37" s="22" t="s">
        <v>80</v>
      </c>
      <c r="B37" s="14" t="s">
        <v>76</v>
      </c>
      <c r="C37" s="23" t="s">
        <v>81</v>
      </c>
      <c r="D37" s="155">
        <v>0</v>
      </c>
      <c r="E37" s="155"/>
      <c r="F37" s="155">
        <v>0</v>
      </c>
      <c r="G37" s="155">
        <v>7527.2</v>
      </c>
      <c r="H37" s="155">
        <v>0</v>
      </c>
      <c r="I37" s="155">
        <v>0</v>
      </c>
      <c r="J37" s="119"/>
      <c r="K37" s="119"/>
      <c r="L37" s="126">
        <f t="shared" si="0"/>
        <v>0</v>
      </c>
      <c r="M37" s="126">
        <v>0</v>
      </c>
      <c r="N37" s="126">
        <f t="shared" si="1"/>
        <v>7527.2</v>
      </c>
    </row>
    <row r="38" spans="1:14" x14ac:dyDescent="0.2">
      <c r="A38" s="22" t="s">
        <v>82</v>
      </c>
      <c r="B38" s="14" t="s">
        <v>83</v>
      </c>
      <c r="C38" s="23" t="s">
        <v>84</v>
      </c>
      <c r="D38" s="155">
        <v>0</v>
      </c>
      <c r="E38" s="155"/>
      <c r="F38" s="155">
        <v>0</v>
      </c>
      <c r="G38" s="155">
        <v>8149.32</v>
      </c>
      <c r="H38" s="155">
        <v>0</v>
      </c>
      <c r="I38" s="155">
        <v>0</v>
      </c>
      <c r="J38" s="119"/>
      <c r="K38" s="119"/>
      <c r="L38" s="126">
        <f t="shared" si="0"/>
        <v>0</v>
      </c>
      <c r="M38" s="126">
        <v>0</v>
      </c>
      <c r="N38" s="126">
        <f t="shared" si="1"/>
        <v>8149.32</v>
      </c>
    </row>
    <row r="39" spans="1:14" x14ac:dyDescent="0.2">
      <c r="A39" s="22" t="s">
        <v>85</v>
      </c>
      <c r="B39" s="14" t="s">
        <v>83</v>
      </c>
      <c r="C39" s="23" t="s">
        <v>86</v>
      </c>
      <c r="D39" s="155">
        <v>0</v>
      </c>
      <c r="E39" s="155"/>
      <c r="F39" s="155">
        <v>0</v>
      </c>
      <c r="G39" s="155">
        <v>1476.02</v>
      </c>
      <c r="H39" s="155">
        <v>0</v>
      </c>
      <c r="I39" s="155">
        <v>0</v>
      </c>
      <c r="J39" s="119"/>
      <c r="K39" s="119"/>
      <c r="L39" s="126">
        <f t="shared" si="0"/>
        <v>0</v>
      </c>
      <c r="M39" s="126">
        <v>0</v>
      </c>
      <c r="N39" s="126">
        <f t="shared" si="1"/>
        <v>1476.02</v>
      </c>
    </row>
    <row r="40" spans="1:14" x14ac:dyDescent="0.2">
      <c r="A40" s="22" t="s">
        <v>87</v>
      </c>
      <c r="B40" s="14" t="s">
        <v>88</v>
      </c>
      <c r="C40" s="23" t="s">
        <v>89</v>
      </c>
      <c r="D40" s="155">
        <v>0</v>
      </c>
      <c r="E40" s="155"/>
      <c r="F40" s="155">
        <v>0</v>
      </c>
      <c r="G40" s="155">
        <v>6296.09</v>
      </c>
      <c r="H40" s="155">
        <v>0</v>
      </c>
      <c r="I40" s="155">
        <v>0</v>
      </c>
      <c r="J40" s="119"/>
      <c r="K40" s="119"/>
      <c r="L40" s="126">
        <f t="shared" si="0"/>
        <v>0</v>
      </c>
      <c r="M40" s="126">
        <v>0</v>
      </c>
      <c r="N40" s="126">
        <f t="shared" si="1"/>
        <v>6296.09</v>
      </c>
    </row>
    <row r="41" spans="1:14" x14ac:dyDescent="0.2">
      <c r="A41" s="22" t="s">
        <v>90</v>
      </c>
      <c r="B41" s="14" t="s">
        <v>91</v>
      </c>
      <c r="C41" s="24" t="s">
        <v>92</v>
      </c>
      <c r="D41" s="155">
        <v>0</v>
      </c>
      <c r="E41" s="155"/>
      <c r="F41" s="155">
        <v>0</v>
      </c>
      <c r="G41" s="155">
        <v>12198.54</v>
      </c>
      <c r="H41" s="155">
        <v>0</v>
      </c>
      <c r="I41" s="155">
        <v>0</v>
      </c>
      <c r="J41" s="119"/>
      <c r="K41" s="119"/>
      <c r="L41" s="126">
        <f t="shared" si="0"/>
        <v>0</v>
      </c>
      <c r="M41" s="126">
        <v>0</v>
      </c>
      <c r="N41" s="126">
        <f t="shared" si="1"/>
        <v>12198.54</v>
      </c>
    </row>
    <row r="42" spans="1:14" x14ac:dyDescent="0.2">
      <c r="A42" s="22" t="s">
        <v>93</v>
      </c>
      <c r="B42" s="14" t="s">
        <v>94</v>
      </c>
      <c r="C42" s="23" t="s">
        <v>95</v>
      </c>
      <c r="D42" s="155">
        <v>47498</v>
      </c>
      <c r="E42" s="155"/>
      <c r="F42" s="155">
        <v>46531</v>
      </c>
      <c r="G42" s="155">
        <v>79830.539999999979</v>
      </c>
      <c r="H42" s="155">
        <v>24072</v>
      </c>
      <c r="I42" s="155">
        <v>24072</v>
      </c>
      <c r="J42" s="119"/>
      <c r="K42" s="119"/>
      <c r="L42" s="126">
        <f t="shared" si="0"/>
        <v>70603</v>
      </c>
      <c r="M42" s="126">
        <v>0</v>
      </c>
      <c r="N42" s="126">
        <f t="shared" si="1"/>
        <v>103902.53999999998</v>
      </c>
    </row>
    <row r="43" spans="1:14" x14ac:dyDescent="0.2">
      <c r="A43" s="22" t="s">
        <v>96</v>
      </c>
      <c r="B43" s="14" t="s">
        <v>97</v>
      </c>
      <c r="C43" s="23" t="s">
        <v>98</v>
      </c>
      <c r="D43" s="155">
        <v>865668</v>
      </c>
      <c r="E43" s="155"/>
      <c r="F43" s="155">
        <v>849873</v>
      </c>
      <c r="G43" s="155">
        <v>839273.45000000007</v>
      </c>
      <c r="H43" s="155">
        <v>94824.9</v>
      </c>
      <c r="I43" s="155">
        <v>95273.82</v>
      </c>
      <c r="J43" s="119"/>
      <c r="K43" s="119"/>
      <c r="L43" s="126">
        <f t="shared" si="0"/>
        <v>944697.9</v>
      </c>
      <c r="M43" s="126">
        <v>0</v>
      </c>
      <c r="N43" s="126">
        <f t="shared" si="1"/>
        <v>934547.27</v>
      </c>
    </row>
    <row r="44" spans="1:14" x14ac:dyDescent="0.2">
      <c r="A44" s="22" t="s">
        <v>99</v>
      </c>
      <c r="B44" s="14" t="s">
        <v>100</v>
      </c>
      <c r="C44" s="23" t="s">
        <v>101</v>
      </c>
      <c r="D44" s="155">
        <v>0</v>
      </c>
      <c r="E44" s="155"/>
      <c r="F44" s="155">
        <v>0</v>
      </c>
      <c r="G44" s="155">
        <v>4239.6899999999996</v>
      </c>
      <c r="H44" s="155">
        <v>0</v>
      </c>
      <c r="I44" s="155">
        <v>0</v>
      </c>
      <c r="J44" s="119"/>
      <c r="K44" s="119"/>
      <c r="L44" s="126">
        <f t="shared" si="0"/>
        <v>0</v>
      </c>
      <c r="M44" s="126">
        <v>0</v>
      </c>
      <c r="N44" s="126">
        <f t="shared" si="1"/>
        <v>4239.6899999999996</v>
      </c>
    </row>
    <row r="45" spans="1:14" x14ac:dyDescent="0.2">
      <c r="A45" s="22" t="s">
        <v>102</v>
      </c>
      <c r="B45" s="14" t="s">
        <v>103</v>
      </c>
      <c r="C45" s="23" t="s">
        <v>104</v>
      </c>
      <c r="D45" s="155">
        <v>634787</v>
      </c>
      <c r="E45" s="155"/>
      <c r="F45" s="155">
        <v>626506</v>
      </c>
      <c r="G45" s="155">
        <v>863734.01</v>
      </c>
      <c r="H45" s="155">
        <v>48694</v>
      </c>
      <c r="I45" s="155">
        <v>48694.000000000007</v>
      </c>
      <c r="J45" s="119"/>
      <c r="K45" s="119"/>
      <c r="L45" s="126">
        <f t="shared" si="0"/>
        <v>675200</v>
      </c>
      <c r="M45" s="126">
        <v>0</v>
      </c>
      <c r="N45" s="126">
        <f t="shared" si="1"/>
        <v>912428.01</v>
      </c>
    </row>
    <row r="46" spans="1:14" x14ac:dyDescent="0.2">
      <c r="A46" s="22" t="s">
        <v>105</v>
      </c>
      <c r="B46" s="14" t="s">
        <v>106</v>
      </c>
      <c r="C46" s="23" t="s">
        <v>107</v>
      </c>
      <c r="D46" s="155">
        <v>65087</v>
      </c>
      <c r="E46" s="155"/>
      <c r="F46" s="155">
        <v>64081</v>
      </c>
      <c r="G46" s="155">
        <v>747763.05</v>
      </c>
      <c r="H46" s="155">
        <v>34051</v>
      </c>
      <c r="I46" s="155">
        <v>34051</v>
      </c>
      <c r="J46" s="119"/>
      <c r="K46" s="119"/>
      <c r="L46" s="126">
        <f t="shared" si="0"/>
        <v>98132</v>
      </c>
      <c r="M46" s="126">
        <v>0</v>
      </c>
      <c r="N46" s="126">
        <f t="shared" si="1"/>
        <v>781814.05</v>
      </c>
    </row>
    <row r="47" spans="1:14" x14ac:dyDescent="0.2">
      <c r="A47" s="25" t="s">
        <v>108</v>
      </c>
      <c r="B47" s="14" t="s">
        <v>109</v>
      </c>
      <c r="C47" s="23" t="s">
        <v>110</v>
      </c>
      <c r="D47" s="155">
        <v>45031</v>
      </c>
      <c r="E47" s="155"/>
      <c r="F47" s="155">
        <v>45141</v>
      </c>
      <c r="G47" s="155">
        <v>45141.760000000002</v>
      </c>
      <c r="H47" s="155">
        <v>21543</v>
      </c>
      <c r="I47" s="155">
        <v>21543</v>
      </c>
      <c r="J47" s="119"/>
      <c r="K47" s="119"/>
      <c r="L47" s="126">
        <f t="shared" si="0"/>
        <v>66684</v>
      </c>
      <c r="M47" s="126">
        <v>0</v>
      </c>
      <c r="N47" s="126">
        <f t="shared" si="1"/>
        <v>66684.760000000009</v>
      </c>
    </row>
    <row r="48" spans="1:14" x14ac:dyDescent="0.2">
      <c r="A48" s="22" t="s">
        <v>111</v>
      </c>
      <c r="B48" s="14" t="s">
        <v>109</v>
      </c>
      <c r="C48" s="23" t="s">
        <v>112</v>
      </c>
      <c r="D48" s="155">
        <v>0</v>
      </c>
      <c r="E48" s="155"/>
      <c r="F48" s="155">
        <v>0</v>
      </c>
      <c r="G48" s="155">
        <v>7823.09</v>
      </c>
      <c r="H48" s="155">
        <v>0</v>
      </c>
      <c r="I48" s="155">
        <v>0</v>
      </c>
      <c r="J48" s="119"/>
      <c r="K48" s="119"/>
      <c r="L48" s="126">
        <f t="shared" si="0"/>
        <v>0</v>
      </c>
      <c r="M48" s="126">
        <v>0</v>
      </c>
      <c r="N48" s="126">
        <f t="shared" si="1"/>
        <v>7823.09</v>
      </c>
    </row>
    <row r="49" spans="1:14" x14ac:dyDescent="0.2">
      <c r="A49" s="22" t="s">
        <v>113</v>
      </c>
      <c r="B49" s="14" t="s">
        <v>109</v>
      </c>
      <c r="C49" s="23" t="s">
        <v>114</v>
      </c>
      <c r="D49" s="155">
        <v>0</v>
      </c>
      <c r="E49" s="155"/>
      <c r="F49" s="155">
        <v>0</v>
      </c>
      <c r="G49" s="155">
        <v>9748.64</v>
      </c>
      <c r="H49" s="155">
        <v>0</v>
      </c>
      <c r="I49" s="155">
        <v>0</v>
      </c>
      <c r="J49" s="119"/>
      <c r="K49" s="119"/>
      <c r="L49" s="126">
        <f t="shared" si="0"/>
        <v>0</v>
      </c>
      <c r="M49" s="126">
        <v>0</v>
      </c>
      <c r="N49" s="126">
        <f t="shared" si="1"/>
        <v>9748.64</v>
      </c>
    </row>
    <row r="50" spans="1:14" x14ac:dyDescent="0.2">
      <c r="A50" s="22" t="s">
        <v>115</v>
      </c>
      <c r="B50" s="14" t="s">
        <v>109</v>
      </c>
      <c r="C50" s="23" t="s">
        <v>116</v>
      </c>
      <c r="D50" s="155">
        <v>0</v>
      </c>
      <c r="E50" s="155"/>
      <c r="F50" s="155">
        <v>0</v>
      </c>
      <c r="G50" s="155">
        <v>0</v>
      </c>
      <c r="H50" s="155">
        <v>0</v>
      </c>
      <c r="I50" s="155">
        <v>0</v>
      </c>
      <c r="J50" s="119"/>
      <c r="K50" s="119"/>
      <c r="L50" s="126">
        <f t="shared" si="0"/>
        <v>0</v>
      </c>
      <c r="M50" s="126">
        <v>0</v>
      </c>
      <c r="N50" s="126">
        <f t="shared" si="1"/>
        <v>0</v>
      </c>
    </row>
    <row r="51" spans="1:14" x14ac:dyDescent="0.2">
      <c r="A51" s="22" t="s">
        <v>117</v>
      </c>
      <c r="B51" s="14" t="s">
        <v>109</v>
      </c>
      <c r="C51" s="23" t="s">
        <v>118</v>
      </c>
      <c r="D51" s="155">
        <v>0</v>
      </c>
      <c r="E51" s="155"/>
      <c r="F51" s="155">
        <v>0</v>
      </c>
      <c r="G51" s="155">
        <v>4177</v>
      </c>
      <c r="H51" s="155">
        <v>0</v>
      </c>
      <c r="I51" s="155">
        <v>0</v>
      </c>
      <c r="J51" s="119"/>
      <c r="K51" s="119"/>
      <c r="L51" s="126">
        <f t="shared" si="0"/>
        <v>0</v>
      </c>
      <c r="M51" s="126">
        <v>0</v>
      </c>
      <c r="N51" s="126">
        <f t="shared" si="1"/>
        <v>4177</v>
      </c>
    </row>
    <row r="52" spans="1:14" x14ac:dyDescent="0.2">
      <c r="A52" s="22" t="s">
        <v>119</v>
      </c>
      <c r="B52" s="14" t="s">
        <v>120</v>
      </c>
      <c r="C52" s="23" t="s">
        <v>121</v>
      </c>
      <c r="D52" s="155">
        <v>0</v>
      </c>
      <c r="E52" s="155"/>
      <c r="F52" s="155">
        <v>0</v>
      </c>
      <c r="G52" s="155">
        <v>130.36000000000001</v>
      </c>
      <c r="H52" s="155">
        <v>0</v>
      </c>
      <c r="I52" s="155">
        <v>0</v>
      </c>
      <c r="J52" s="119"/>
      <c r="K52" s="119"/>
      <c r="L52" s="126">
        <f t="shared" si="0"/>
        <v>0</v>
      </c>
      <c r="M52" s="126">
        <v>0</v>
      </c>
      <c r="N52" s="126">
        <f t="shared" si="1"/>
        <v>130.36000000000001</v>
      </c>
    </row>
    <row r="53" spans="1:14" x14ac:dyDescent="0.2">
      <c r="A53" s="22" t="s">
        <v>122</v>
      </c>
      <c r="B53" s="14" t="s">
        <v>120</v>
      </c>
      <c r="C53" s="23" t="s">
        <v>123</v>
      </c>
      <c r="D53" s="155">
        <v>110539</v>
      </c>
      <c r="E53" s="155"/>
      <c r="F53" s="155">
        <v>109070</v>
      </c>
      <c r="G53" s="155">
        <v>103600.42999999998</v>
      </c>
      <c r="H53" s="155">
        <v>39126</v>
      </c>
      <c r="I53" s="155">
        <v>39126.000000000007</v>
      </c>
      <c r="J53" s="119"/>
      <c r="K53" s="119"/>
      <c r="L53" s="126">
        <f t="shared" si="0"/>
        <v>148196</v>
      </c>
      <c r="M53" s="126">
        <v>0</v>
      </c>
      <c r="N53" s="126">
        <f t="shared" si="1"/>
        <v>142726.43</v>
      </c>
    </row>
    <row r="54" spans="1:14" x14ac:dyDescent="0.2">
      <c r="A54" s="22" t="s">
        <v>124</v>
      </c>
      <c r="B54" s="14" t="s">
        <v>120</v>
      </c>
      <c r="C54" s="23" t="s">
        <v>125</v>
      </c>
      <c r="D54" s="155">
        <v>91043</v>
      </c>
      <c r="E54" s="155"/>
      <c r="F54" s="155">
        <v>89458</v>
      </c>
      <c r="G54" s="155">
        <v>290796.12999999995</v>
      </c>
      <c r="H54" s="155">
        <v>8492</v>
      </c>
      <c r="I54" s="155">
        <v>8492</v>
      </c>
      <c r="J54" s="119"/>
      <c r="K54" s="119"/>
      <c r="L54" s="126">
        <f t="shared" si="0"/>
        <v>97950</v>
      </c>
      <c r="M54" s="126">
        <v>0</v>
      </c>
      <c r="N54" s="126">
        <f t="shared" si="1"/>
        <v>299288.12999999995</v>
      </c>
    </row>
    <row r="55" spans="1:14" x14ac:dyDescent="0.2">
      <c r="A55" s="22" t="s">
        <v>126</v>
      </c>
      <c r="B55" s="14" t="s">
        <v>120</v>
      </c>
      <c r="C55" s="23" t="s">
        <v>127</v>
      </c>
      <c r="D55" s="155">
        <v>78300</v>
      </c>
      <c r="E55" s="155"/>
      <c r="F55" s="155">
        <v>76003</v>
      </c>
      <c r="G55" s="155">
        <v>76003</v>
      </c>
      <c r="H55" s="155">
        <v>22440</v>
      </c>
      <c r="I55" s="155">
        <v>22440</v>
      </c>
      <c r="J55" s="119"/>
      <c r="K55" s="119"/>
      <c r="L55" s="126">
        <f t="shared" si="0"/>
        <v>98443</v>
      </c>
      <c r="M55" s="126">
        <v>0</v>
      </c>
      <c r="N55" s="126">
        <f t="shared" si="1"/>
        <v>98443</v>
      </c>
    </row>
    <row r="56" spans="1:14" x14ac:dyDescent="0.2">
      <c r="A56" s="22" t="s">
        <v>128</v>
      </c>
      <c r="B56" s="14" t="s">
        <v>120</v>
      </c>
      <c r="C56" s="23" t="s">
        <v>129</v>
      </c>
      <c r="D56" s="155">
        <v>257560</v>
      </c>
      <c r="E56" s="155"/>
      <c r="F56" s="155">
        <v>259173</v>
      </c>
      <c r="G56" s="155">
        <v>3308256.02</v>
      </c>
      <c r="H56" s="155">
        <v>38935</v>
      </c>
      <c r="I56" s="155">
        <v>38935</v>
      </c>
      <c r="J56" s="119"/>
      <c r="K56" s="119"/>
      <c r="L56" s="126">
        <f t="shared" si="0"/>
        <v>298108</v>
      </c>
      <c r="M56" s="126">
        <v>0</v>
      </c>
      <c r="N56" s="126">
        <f t="shared" si="1"/>
        <v>3347191.02</v>
      </c>
    </row>
    <row r="57" spans="1:14" x14ac:dyDescent="0.2">
      <c r="A57" s="22" t="s">
        <v>130</v>
      </c>
      <c r="B57" s="14" t="s">
        <v>120</v>
      </c>
      <c r="C57" s="23" t="s">
        <v>131</v>
      </c>
      <c r="D57" s="155">
        <v>120759</v>
      </c>
      <c r="E57" s="155"/>
      <c r="F57" s="155">
        <v>48508</v>
      </c>
      <c r="G57" s="155">
        <v>401034.81999999995</v>
      </c>
      <c r="H57" s="155">
        <v>21061</v>
      </c>
      <c r="I57" s="155">
        <v>21061</v>
      </c>
      <c r="J57" s="119"/>
      <c r="K57" s="119"/>
      <c r="L57" s="126">
        <f t="shared" si="0"/>
        <v>69569</v>
      </c>
      <c r="M57" s="126">
        <v>0</v>
      </c>
      <c r="N57" s="126">
        <f t="shared" si="1"/>
        <v>422095.81999999995</v>
      </c>
    </row>
    <row r="58" spans="1:14" x14ac:dyDescent="0.2">
      <c r="A58" s="22" t="s">
        <v>132</v>
      </c>
      <c r="B58" s="14" t="s">
        <v>120</v>
      </c>
      <c r="C58" s="23" t="s">
        <v>133</v>
      </c>
      <c r="D58" s="155">
        <v>0</v>
      </c>
      <c r="E58" s="155"/>
      <c r="F58" s="155">
        <v>0</v>
      </c>
      <c r="G58" s="155">
        <v>201818.72</v>
      </c>
      <c r="H58" s="155">
        <v>0</v>
      </c>
      <c r="I58" s="155">
        <v>0</v>
      </c>
      <c r="J58" s="119"/>
      <c r="K58" s="119"/>
      <c r="L58" s="126">
        <f t="shared" si="0"/>
        <v>0</v>
      </c>
      <c r="M58" s="126">
        <v>0</v>
      </c>
      <c r="N58" s="126">
        <f t="shared" si="1"/>
        <v>201818.72</v>
      </c>
    </row>
    <row r="59" spans="1:14" x14ac:dyDescent="0.2">
      <c r="A59" s="22" t="s">
        <v>134</v>
      </c>
      <c r="B59" s="14" t="s">
        <v>120</v>
      </c>
      <c r="C59" s="23" t="s">
        <v>135</v>
      </c>
      <c r="D59" s="155">
        <v>242572</v>
      </c>
      <c r="E59" s="155"/>
      <c r="F59" s="155">
        <v>237630</v>
      </c>
      <c r="G59" s="155">
        <v>2128288.3099999996</v>
      </c>
      <c r="H59" s="155">
        <v>36057</v>
      </c>
      <c r="I59" s="155">
        <v>36057</v>
      </c>
      <c r="J59" s="119"/>
      <c r="K59" s="119"/>
      <c r="L59" s="126">
        <f t="shared" si="0"/>
        <v>273687</v>
      </c>
      <c r="M59" s="126">
        <v>0</v>
      </c>
      <c r="N59" s="126">
        <f t="shared" si="1"/>
        <v>2164345.3099999996</v>
      </c>
    </row>
    <row r="60" spans="1:14" x14ac:dyDescent="0.2">
      <c r="A60" s="22" t="s">
        <v>136</v>
      </c>
      <c r="B60" s="14" t="s">
        <v>120</v>
      </c>
      <c r="C60" s="23" t="s">
        <v>137</v>
      </c>
      <c r="D60" s="155">
        <v>0</v>
      </c>
      <c r="E60" s="155"/>
      <c r="F60" s="155">
        <v>0</v>
      </c>
      <c r="G60" s="155">
        <v>0</v>
      </c>
      <c r="H60" s="155">
        <v>0</v>
      </c>
      <c r="I60" s="155">
        <v>0</v>
      </c>
      <c r="J60" s="119"/>
      <c r="K60" s="119"/>
      <c r="L60" s="126">
        <f t="shared" si="0"/>
        <v>0</v>
      </c>
      <c r="M60" s="126">
        <v>0</v>
      </c>
      <c r="N60" s="126">
        <f t="shared" si="1"/>
        <v>0</v>
      </c>
    </row>
    <row r="61" spans="1:14" x14ac:dyDescent="0.2">
      <c r="A61" s="22" t="s">
        <v>138</v>
      </c>
      <c r="B61" s="14" t="s">
        <v>120</v>
      </c>
      <c r="C61" s="23" t="s">
        <v>139</v>
      </c>
      <c r="D61" s="155">
        <v>0</v>
      </c>
      <c r="E61" s="155"/>
      <c r="F61" s="155">
        <v>0</v>
      </c>
      <c r="G61" s="155">
        <v>0</v>
      </c>
      <c r="H61" s="155">
        <v>0</v>
      </c>
      <c r="I61" s="155">
        <v>0</v>
      </c>
      <c r="J61" s="119"/>
      <c r="K61" s="119"/>
      <c r="L61" s="126">
        <f t="shared" si="0"/>
        <v>0</v>
      </c>
      <c r="M61" s="126">
        <v>0</v>
      </c>
      <c r="N61" s="126">
        <f t="shared" si="1"/>
        <v>0</v>
      </c>
    </row>
    <row r="62" spans="1:14" x14ac:dyDescent="0.2">
      <c r="A62" s="22" t="s">
        <v>140</v>
      </c>
      <c r="B62" s="14" t="s">
        <v>120</v>
      </c>
      <c r="C62" s="23" t="s">
        <v>141</v>
      </c>
      <c r="D62" s="155">
        <v>0</v>
      </c>
      <c r="E62" s="155"/>
      <c r="F62" s="155">
        <v>0</v>
      </c>
      <c r="G62" s="155">
        <v>0</v>
      </c>
      <c r="H62" s="155">
        <v>0</v>
      </c>
      <c r="I62" s="155">
        <v>0</v>
      </c>
      <c r="J62" s="119"/>
      <c r="K62" s="119"/>
      <c r="L62" s="126">
        <f t="shared" si="0"/>
        <v>0</v>
      </c>
      <c r="M62" s="126">
        <v>0</v>
      </c>
      <c r="N62" s="126">
        <f t="shared" si="1"/>
        <v>0</v>
      </c>
    </row>
    <row r="63" spans="1:14" x14ac:dyDescent="0.2">
      <c r="A63" s="22" t="s">
        <v>142</v>
      </c>
      <c r="B63" s="14" t="s">
        <v>120</v>
      </c>
      <c r="C63" s="23" t="s">
        <v>143</v>
      </c>
      <c r="D63" s="155">
        <v>94007</v>
      </c>
      <c r="E63" s="155"/>
      <c r="F63" s="155">
        <v>90796</v>
      </c>
      <c r="G63" s="155">
        <v>715632.53999999992</v>
      </c>
      <c r="H63" s="155">
        <v>7742</v>
      </c>
      <c r="I63" s="155">
        <v>7742.0000000000009</v>
      </c>
      <c r="J63" s="119"/>
      <c r="K63" s="119"/>
      <c r="L63" s="126">
        <f t="shared" si="0"/>
        <v>98538</v>
      </c>
      <c r="M63" s="126">
        <v>0</v>
      </c>
      <c r="N63" s="126">
        <f t="shared" si="1"/>
        <v>723374.53999999992</v>
      </c>
    </row>
    <row r="64" spans="1:14" x14ac:dyDescent="0.2">
      <c r="A64" s="22" t="s">
        <v>144</v>
      </c>
      <c r="B64" s="14" t="s">
        <v>120</v>
      </c>
      <c r="C64" s="23" t="s">
        <v>145</v>
      </c>
      <c r="D64" s="155">
        <v>222504</v>
      </c>
      <c r="E64" s="155"/>
      <c r="F64" s="155">
        <v>213292</v>
      </c>
      <c r="G64" s="155">
        <v>456926.78999999986</v>
      </c>
      <c r="H64" s="155">
        <v>55317</v>
      </c>
      <c r="I64" s="155">
        <v>0</v>
      </c>
      <c r="J64" s="119"/>
      <c r="K64" s="119"/>
      <c r="L64" s="126">
        <f t="shared" si="0"/>
        <v>268609</v>
      </c>
      <c r="M64" s="126">
        <v>0</v>
      </c>
      <c r="N64" s="126">
        <f t="shared" si="1"/>
        <v>456926.78999999986</v>
      </c>
    </row>
    <row r="65" spans="1:14" x14ac:dyDescent="0.2">
      <c r="A65" s="22" t="s">
        <v>146</v>
      </c>
      <c r="B65" s="14" t="s">
        <v>120</v>
      </c>
      <c r="C65" s="23" t="s">
        <v>147</v>
      </c>
      <c r="D65" s="155">
        <v>0</v>
      </c>
      <c r="E65" s="155"/>
      <c r="F65" s="155">
        <v>0</v>
      </c>
      <c r="G65" s="155">
        <v>816.63</v>
      </c>
      <c r="H65" s="155">
        <v>0</v>
      </c>
      <c r="I65" s="155">
        <v>0</v>
      </c>
      <c r="J65" s="119"/>
      <c r="K65" s="119"/>
      <c r="L65" s="126">
        <f t="shared" si="0"/>
        <v>0</v>
      </c>
      <c r="M65" s="126">
        <v>0</v>
      </c>
      <c r="N65" s="126">
        <f t="shared" si="1"/>
        <v>816.63</v>
      </c>
    </row>
    <row r="66" spans="1:14" x14ac:dyDescent="0.2">
      <c r="A66" s="22" t="s">
        <v>148</v>
      </c>
      <c r="B66" s="14" t="s">
        <v>120</v>
      </c>
      <c r="C66" s="23" t="s">
        <v>149</v>
      </c>
      <c r="D66" s="155">
        <v>0</v>
      </c>
      <c r="E66" s="155"/>
      <c r="F66" s="155">
        <v>0</v>
      </c>
      <c r="G66" s="155">
        <v>0</v>
      </c>
      <c r="H66" s="155">
        <v>0</v>
      </c>
      <c r="I66" s="155">
        <v>0</v>
      </c>
      <c r="J66" s="119"/>
      <c r="K66" s="119"/>
      <c r="L66" s="126">
        <f t="shared" si="0"/>
        <v>0</v>
      </c>
      <c r="M66" s="126">
        <v>0</v>
      </c>
      <c r="N66" s="126">
        <f t="shared" si="1"/>
        <v>0</v>
      </c>
    </row>
    <row r="67" spans="1:14" x14ac:dyDescent="0.2">
      <c r="A67" s="22" t="s">
        <v>150</v>
      </c>
      <c r="B67" s="14" t="s">
        <v>151</v>
      </c>
      <c r="C67" s="23" t="s">
        <v>152</v>
      </c>
      <c r="D67" s="155">
        <v>33384</v>
      </c>
      <c r="E67" s="155"/>
      <c r="F67" s="155">
        <v>33670</v>
      </c>
      <c r="G67" s="155">
        <v>223115.21000000005</v>
      </c>
      <c r="H67" s="155">
        <v>24721</v>
      </c>
      <c r="I67" s="155">
        <v>24721</v>
      </c>
      <c r="J67" s="119"/>
      <c r="K67" s="119"/>
      <c r="L67" s="126">
        <f t="shared" si="0"/>
        <v>58391</v>
      </c>
      <c r="M67" s="126">
        <v>0</v>
      </c>
      <c r="N67" s="126">
        <f t="shared" si="1"/>
        <v>247836.21000000005</v>
      </c>
    </row>
    <row r="68" spans="1:14" x14ac:dyDescent="0.2">
      <c r="A68" s="22" t="s">
        <v>153</v>
      </c>
      <c r="B68" s="14" t="s">
        <v>151</v>
      </c>
      <c r="C68" s="23" t="s">
        <v>154</v>
      </c>
      <c r="D68" s="155">
        <v>0</v>
      </c>
      <c r="E68" s="155"/>
      <c r="F68" s="155">
        <v>0</v>
      </c>
      <c r="G68" s="155">
        <v>12527.12</v>
      </c>
      <c r="H68" s="155">
        <v>0</v>
      </c>
      <c r="I68" s="155">
        <v>0</v>
      </c>
      <c r="J68" s="119"/>
      <c r="K68" s="119"/>
      <c r="L68" s="126">
        <f t="shared" si="0"/>
        <v>0</v>
      </c>
      <c r="M68" s="126">
        <v>0</v>
      </c>
      <c r="N68" s="126">
        <f t="shared" si="1"/>
        <v>12527.12</v>
      </c>
    </row>
    <row r="69" spans="1:14" x14ac:dyDescent="0.2">
      <c r="A69" s="22" t="s">
        <v>155</v>
      </c>
      <c r="B69" s="14" t="s">
        <v>151</v>
      </c>
      <c r="C69" s="23" t="s">
        <v>156</v>
      </c>
      <c r="D69" s="155">
        <v>0</v>
      </c>
      <c r="E69" s="155"/>
      <c r="F69" s="155">
        <v>0</v>
      </c>
      <c r="G69" s="155">
        <v>4208</v>
      </c>
      <c r="H69" s="155">
        <v>0</v>
      </c>
      <c r="I69" s="155">
        <v>0</v>
      </c>
      <c r="J69" s="119"/>
      <c r="K69" s="119"/>
      <c r="L69" s="126">
        <f t="shared" ref="L69:L132" si="2">F69+H69</f>
        <v>0</v>
      </c>
      <c r="M69" s="126">
        <v>0</v>
      </c>
      <c r="N69" s="126">
        <f t="shared" ref="N69:N132" si="3">G69+I69</f>
        <v>4208</v>
      </c>
    </row>
    <row r="70" spans="1:14" x14ac:dyDescent="0.2">
      <c r="A70" s="22" t="s">
        <v>157</v>
      </c>
      <c r="B70" s="14" t="s">
        <v>158</v>
      </c>
      <c r="C70" s="23" t="s">
        <v>159</v>
      </c>
      <c r="D70" s="155">
        <v>0</v>
      </c>
      <c r="E70" s="155"/>
      <c r="F70" s="155">
        <v>0</v>
      </c>
      <c r="G70" s="155">
        <v>429309.88999999996</v>
      </c>
      <c r="H70" s="155">
        <v>0</v>
      </c>
      <c r="I70" s="155">
        <v>0</v>
      </c>
      <c r="J70" s="119"/>
      <c r="K70" s="119"/>
      <c r="L70" s="126">
        <f t="shared" si="2"/>
        <v>0</v>
      </c>
      <c r="M70" s="126">
        <v>0</v>
      </c>
      <c r="N70" s="126">
        <f t="shared" si="3"/>
        <v>429309.88999999996</v>
      </c>
    </row>
    <row r="71" spans="1:14" x14ac:dyDescent="0.2">
      <c r="A71" s="22" t="s">
        <v>160</v>
      </c>
      <c r="B71" s="14" t="s">
        <v>158</v>
      </c>
      <c r="C71" s="23" t="s">
        <v>161</v>
      </c>
      <c r="D71" s="155">
        <v>0</v>
      </c>
      <c r="E71" s="155"/>
      <c r="F71" s="155">
        <v>0</v>
      </c>
      <c r="G71" s="155">
        <v>209666.19</v>
      </c>
      <c r="H71" s="155">
        <v>6447.6</v>
      </c>
      <c r="I71" s="155">
        <v>6447.6</v>
      </c>
      <c r="J71" s="119"/>
      <c r="K71" s="119"/>
      <c r="L71" s="126">
        <f t="shared" si="2"/>
        <v>6447.6</v>
      </c>
      <c r="M71" s="126">
        <v>0</v>
      </c>
      <c r="N71" s="126">
        <f t="shared" si="3"/>
        <v>216113.79</v>
      </c>
    </row>
    <row r="72" spans="1:14" x14ac:dyDescent="0.2">
      <c r="A72" s="22" t="s">
        <v>162</v>
      </c>
      <c r="B72" s="14" t="s">
        <v>158</v>
      </c>
      <c r="C72" s="23" t="s">
        <v>495</v>
      </c>
      <c r="D72" s="155">
        <v>0</v>
      </c>
      <c r="E72" s="155"/>
      <c r="F72" s="155">
        <v>0</v>
      </c>
      <c r="G72" s="155">
        <v>9966.91</v>
      </c>
      <c r="H72" s="155">
        <v>1457.9</v>
      </c>
      <c r="I72" s="155">
        <v>1457.9</v>
      </c>
      <c r="J72" s="119"/>
      <c r="K72" s="119"/>
      <c r="L72" s="126">
        <f t="shared" si="2"/>
        <v>1457.9</v>
      </c>
      <c r="M72" s="126">
        <v>0</v>
      </c>
      <c r="N72" s="126">
        <f t="shared" si="3"/>
        <v>11424.81</v>
      </c>
    </row>
    <row r="73" spans="1:14" x14ac:dyDescent="0.2">
      <c r="A73" s="22" t="s">
        <v>163</v>
      </c>
      <c r="B73" s="14" t="s">
        <v>164</v>
      </c>
      <c r="C73" s="23" t="s">
        <v>165</v>
      </c>
      <c r="D73" s="155">
        <v>0</v>
      </c>
      <c r="E73" s="155"/>
      <c r="F73" s="155">
        <v>0</v>
      </c>
      <c r="G73" s="155">
        <v>1234</v>
      </c>
      <c r="H73" s="155">
        <v>0</v>
      </c>
      <c r="I73" s="155">
        <v>0</v>
      </c>
      <c r="J73" s="119"/>
      <c r="K73" s="119"/>
      <c r="L73" s="126">
        <f t="shared" si="2"/>
        <v>0</v>
      </c>
      <c r="M73" s="126">
        <v>0</v>
      </c>
      <c r="N73" s="126">
        <f t="shared" si="3"/>
        <v>1234</v>
      </c>
    </row>
    <row r="74" spans="1:14" x14ac:dyDescent="0.2">
      <c r="A74" s="22" t="s">
        <v>166</v>
      </c>
      <c r="B74" s="14" t="s">
        <v>167</v>
      </c>
      <c r="C74" s="23" t="s">
        <v>168</v>
      </c>
      <c r="D74" s="155">
        <v>0</v>
      </c>
      <c r="E74" s="155"/>
      <c r="F74" s="155">
        <v>0</v>
      </c>
      <c r="G74" s="155">
        <v>17811.68</v>
      </c>
      <c r="H74" s="155">
        <v>0</v>
      </c>
      <c r="I74" s="155">
        <v>0</v>
      </c>
      <c r="J74" s="119"/>
      <c r="K74" s="119"/>
      <c r="L74" s="126">
        <f t="shared" si="2"/>
        <v>0</v>
      </c>
      <c r="M74" s="126">
        <v>0</v>
      </c>
      <c r="N74" s="126">
        <f t="shared" si="3"/>
        <v>17811.68</v>
      </c>
    </row>
    <row r="75" spans="1:14" x14ac:dyDescent="0.2">
      <c r="A75" s="22" t="s">
        <v>169</v>
      </c>
      <c r="B75" s="14" t="s">
        <v>167</v>
      </c>
      <c r="C75" s="23" t="s">
        <v>170</v>
      </c>
      <c r="D75" s="155">
        <v>0</v>
      </c>
      <c r="E75" s="155"/>
      <c r="F75" s="155">
        <v>0</v>
      </c>
      <c r="G75" s="155">
        <v>21150</v>
      </c>
      <c r="H75" s="155">
        <v>0</v>
      </c>
      <c r="I75" s="155">
        <v>0</v>
      </c>
      <c r="J75" s="119"/>
      <c r="K75" s="119"/>
      <c r="L75" s="126">
        <f t="shared" si="2"/>
        <v>0</v>
      </c>
      <c r="M75" s="126">
        <v>0</v>
      </c>
      <c r="N75" s="126">
        <f t="shared" si="3"/>
        <v>21150</v>
      </c>
    </row>
    <row r="76" spans="1:14" x14ac:dyDescent="0.2">
      <c r="A76" s="22" t="s">
        <v>171</v>
      </c>
      <c r="B76" s="14" t="s">
        <v>172</v>
      </c>
      <c r="C76" s="23" t="s">
        <v>173</v>
      </c>
      <c r="D76" s="155">
        <v>43184</v>
      </c>
      <c r="E76" s="155"/>
      <c r="F76" s="155">
        <v>42584</v>
      </c>
      <c r="G76" s="155">
        <v>100401.52</v>
      </c>
      <c r="H76" s="155">
        <v>10377</v>
      </c>
      <c r="I76" s="155">
        <v>10377</v>
      </c>
      <c r="J76" s="119"/>
      <c r="K76" s="119"/>
      <c r="L76" s="126">
        <f t="shared" si="2"/>
        <v>52961</v>
      </c>
      <c r="M76" s="126">
        <v>0</v>
      </c>
      <c r="N76" s="126">
        <f t="shared" si="3"/>
        <v>110778.52</v>
      </c>
    </row>
    <row r="77" spans="1:14" x14ac:dyDescent="0.2">
      <c r="A77" s="22" t="s">
        <v>174</v>
      </c>
      <c r="B77" s="14" t="s">
        <v>175</v>
      </c>
      <c r="C77" s="23" t="s">
        <v>176</v>
      </c>
      <c r="D77" s="155">
        <v>0</v>
      </c>
      <c r="E77" s="155"/>
      <c r="F77" s="155">
        <v>0</v>
      </c>
      <c r="G77" s="155">
        <v>0</v>
      </c>
      <c r="H77" s="155">
        <v>0</v>
      </c>
      <c r="I77" s="155">
        <v>0</v>
      </c>
      <c r="J77" s="119"/>
      <c r="K77" s="119"/>
      <c r="L77" s="126">
        <f t="shared" si="2"/>
        <v>0</v>
      </c>
      <c r="M77" s="126">
        <v>0</v>
      </c>
      <c r="N77" s="126">
        <f t="shared" si="3"/>
        <v>0</v>
      </c>
    </row>
    <row r="78" spans="1:14" x14ac:dyDescent="0.2">
      <c r="A78" s="22" t="s">
        <v>177</v>
      </c>
      <c r="B78" s="14" t="s">
        <v>178</v>
      </c>
      <c r="C78" s="23" t="s">
        <v>179</v>
      </c>
      <c r="D78" s="155">
        <v>0</v>
      </c>
      <c r="E78" s="155"/>
      <c r="F78" s="155">
        <v>0</v>
      </c>
      <c r="G78" s="155">
        <v>4936.8</v>
      </c>
      <c r="H78" s="155">
        <v>0</v>
      </c>
      <c r="I78" s="155">
        <v>0</v>
      </c>
      <c r="J78" s="119"/>
      <c r="K78" s="119"/>
      <c r="L78" s="126">
        <f t="shared" si="2"/>
        <v>0</v>
      </c>
      <c r="M78" s="126">
        <v>0</v>
      </c>
      <c r="N78" s="126">
        <f t="shared" si="3"/>
        <v>4936.8</v>
      </c>
    </row>
    <row r="79" spans="1:14" x14ac:dyDescent="0.2">
      <c r="A79" s="22" t="s">
        <v>180</v>
      </c>
      <c r="B79" s="14" t="s">
        <v>178</v>
      </c>
      <c r="C79" s="23" t="s">
        <v>181</v>
      </c>
      <c r="D79" s="155">
        <v>0</v>
      </c>
      <c r="E79" s="155"/>
      <c r="F79" s="155">
        <v>0</v>
      </c>
      <c r="G79" s="155">
        <v>10497.49</v>
      </c>
      <c r="H79" s="155">
        <v>0</v>
      </c>
      <c r="I79" s="155">
        <v>0</v>
      </c>
      <c r="J79" s="119"/>
      <c r="K79" s="119"/>
      <c r="L79" s="126">
        <f t="shared" si="2"/>
        <v>0</v>
      </c>
      <c r="M79" s="126">
        <v>0</v>
      </c>
      <c r="N79" s="126">
        <f t="shared" si="3"/>
        <v>10497.49</v>
      </c>
    </row>
    <row r="80" spans="1:14" x14ac:dyDescent="0.2">
      <c r="A80" s="22" t="s">
        <v>182</v>
      </c>
      <c r="B80" s="14" t="s">
        <v>183</v>
      </c>
      <c r="C80" s="23" t="s">
        <v>184</v>
      </c>
      <c r="D80" s="155">
        <v>0</v>
      </c>
      <c r="E80" s="155"/>
      <c r="F80" s="155">
        <v>0</v>
      </c>
      <c r="G80" s="155">
        <v>3195.1200000000003</v>
      </c>
      <c r="H80" s="155">
        <v>402.05</v>
      </c>
      <c r="I80" s="155">
        <v>402.95</v>
      </c>
      <c r="J80" s="119"/>
      <c r="K80" s="119"/>
      <c r="L80" s="126">
        <f t="shared" si="2"/>
        <v>402.05</v>
      </c>
      <c r="M80" s="126">
        <v>0</v>
      </c>
      <c r="N80" s="126">
        <f t="shared" si="3"/>
        <v>3598.07</v>
      </c>
    </row>
    <row r="81" spans="1:14" x14ac:dyDescent="0.2">
      <c r="A81" s="22" t="s">
        <v>185</v>
      </c>
      <c r="B81" s="14" t="s">
        <v>186</v>
      </c>
      <c r="C81" s="23" t="s">
        <v>187</v>
      </c>
      <c r="D81" s="155">
        <v>808656</v>
      </c>
      <c r="E81" s="155"/>
      <c r="F81" s="155">
        <v>801792</v>
      </c>
      <c r="G81" s="155">
        <v>2279358.36</v>
      </c>
      <c r="H81" s="155">
        <v>101222</v>
      </c>
      <c r="I81" s="155">
        <v>101222</v>
      </c>
      <c r="J81" s="119"/>
      <c r="K81" s="119"/>
      <c r="L81" s="126">
        <f t="shared" si="2"/>
        <v>903014</v>
      </c>
      <c r="M81" s="126">
        <v>0</v>
      </c>
      <c r="N81" s="126">
        <f t="shared" si="3"/>
        <v>2380580.36</v>
      </c>
    </row>
    <row r="82" spans="1:14" x14ac:dyDescent="0.2">
      <c r="A82" s="22" t="s">
        <v>188</v>
      </c>
      <c r="B82" s="14" t="s">
        <v>189</v>
      </c>
      <c r="C82" s="23" t="s">
        <v>190</v>
      </c>
      <c r="D82" s="155">
        <v>0</v>
      </c>
      <c r="E82" s="155"/>
      <c r="F82" s="155">
        <v>0</v>
      </c>
      <c r="G82" s="155">
        <v>3585.58</v>
      </c>
      <c r="H82" s="155">
        <v>0</v>
      </c>
      <c r="I82" s="155">
        <v>0</v>
      </c>
      <c r="J82" s="119"/>
      <c r="K82" s="119"/>
      <c r="L82" s="126">
        <f t="shared" si="2"/>
        <v>0</v>
      </c>
      <c r="M82" s="126">
        <v>0</v>
      </c>
      <c r="N82" s="126">
        <f t="shared" si="3"/>
        <v>3585.58</v>
      </c>
    </row>
    <row r="83" spans="1:14" x14ac:dyDescent="0.2">
      <c r="A83" s="22" t="s">
        <v>191</v>
      </c>
      <c r="B83" s="14" t="s">
        <v>189</v>
      </c>
      <c r="C83" s="23" t="s">
        <v>192</v>
      </c>
      <c r="D83" s="155">
        <v>0</v>
      </c>
      <c r="E83" s="155"/>
      <c r="F83" s="155">
        <v>0</v>
      </c>
      <c r="G83" s="155">
        <v>3677</v>
      </c>
      <c r="H83" s="155">
        <v>0</v>
      </c>
      <c r="I83" s="155">
        <v>0</v>
      </c>
      <c r="J83" s="119"/>
      <c r="K83" s="119"/>
      <c r="L83" s="126">
        <f t="shared" si="2"/>
        <v>0</v>
      </c>
      <c r="M83" s="126">
        <v>0</v>
      </c>
      <c r="N83" s="126">
        <f t="shared" si="3"/>
        <v>3677</v>
      </c>
    </row>
    <row r="84" spans="1:14" x14ac:dyDescent="0.2">
      <c r="A84" s="22" t="s">
        <v>193</v>
      </c>
      <c r="B84" s="14" t="s">
        <v>194</v>
      </c>
      <c r="C84" s="23" t="s">
        <v>195</v>
      </c>
      <c r="D84" s="155">
        <v>0</v>
      </c>
      <c r="E84" s="155"/>
      <c r="F84" s="155">
        <v>0</v>
      </c>
      <c r="G84" s="155">
        <v>5592.65</v>
      </c>
      <c r="H84" s="155">
        <v>0</v>
      </c>
      <c r="I84" s="155">
        <v>0</v>
      </c>
      <c r="J84" s="119"/>
      <c r="K84" s="119"/>
      <c r="L84" s="126">
        <f t="shared" si="2"/>
        <v>0</v>
      </c>
      <c r="M84" s="126">
        <v>0</v>
      </c>
      <c r="N84" s="126">
        <f t="shared" si="3"/>
        <v>5592.65</v>
      </c>
    </row>
    <row r="85" spans="1:14" x14ac:dyDescent="0.2">
      <c r="A85" s="22" t="s">
        <v>196</v>
      </c>
      <c r="B85" s="14" t="s">
        <v>194</v>
      </c>
      <c r="C85" s="23" t="s">
        <v>197</v>
      </c>
      <c r="D85" s="155">
        <v>0</v>
      </c>
      <c r="E85" s="155"/>
      <c r="F85" s="155">
        <v>0</v>
      </c>
      <c r="G85" s="155">
        <v>7691.6</v>
      </c>
      <c r="H85" s="155">
        <v>0</v>
      </c>
      <c r="I85" s="155">
        <v>0</v>
      </c>
      <c r="J85" s="119"/>
      <c r="K85" s="119"/>
      <c r="L85" s="126">
        <f t="shared" si="2"/>
        <v>0</v>
      </c>
      <c r="M85" s="126">
        <v>0</v>
      </c>
      <c r="N85" s="126">
        <f t="shared" si="3"/>
        <v>7691.6</v>
      </c>
    </row>
    <row r="86" spans="1:14" x14ac:dyDescent="0.2">
      <c r="A86" s="22" t="s">
        <v>198</v>
      </c>
      <c r="B86" s="14" t="s">
        <v>194</v>
      </c>
      <c r="C86" s="23" t="s">
        <v>199</v>
      </c>
      <c r="D86" s="155">
        <v>0</v>
      </c>
      <c r="E86" s="155"/>
      <c r="F86" s="155">
        <v>0</v>
      </c>
      <c r="G86" s="155">
        <v>5755.54</v>
      </c>
      <c r="H86" s="155">
        <v>0</v>
      </c>
      <c r="I86" s="155">
        <v>0</v>
      </c>
      <c r="J86" s="119"/>
      <c r="K86" s="119"/>
      <c r="L86" s="126">
        <f t="shared" si="2"/>
        <v>0</v>
      </c>
      <c r="M86" s="126">
        <v>0</v>
      </c>
      <c r="N86" s="126">
        <f t="shared" si="3"/>
        <v>5755.54</v>
      </c>
    </row>
    <row r="87" spans="1:14" x14ac:dyDescent="0.2">
      <c r="A87" s="22" t="s">
        <v>200</v>
      </c>
      <c r="B87" s="14" t="s">
        <v>194</v>
      </c>
      <c r="C87" s="23" t="s">
        <v>201</v>
      </c>
      <c r="D87" s="155">
        <v>0</v>
      </c>
      <c r="E87" s="155"/>
      <c r="F87" s="155">
        <v>0</v>
      </c>
      <c r="G87" s="155">
        <v>4667</v>
      </c>
      <c r="H87" s="155">
        <v>0</v>
      </c>
      <c r="I87" s="155">
        <v>0</v>
      </c>
      <c r="J87" s="119"/>
      <c r="K87" s="119"/>
      <c r="L87" s="126">
        <f t="shared" si="2"/>
        <v>0</v>
      </c>
      <c r="M87" s="126">
        <v>0</v>
      </c>
      <c r="N87" s="126">
        <f t="shared" si="3"/>
        <v>4667</v>
      </c>
    </row>
    <row r="88" spans="1:14" x14ac:dyDescent="0.2">
      <c r="A88" s="22" t="s">
        <v>202</v>
      </c>
      <c r="B88" s="14" t="s">
        <v>194</v>
      </c>
      <c r="C88" s="23" t="s">
        <v>203</v>
      </c>
      <c r="D88" s="155">
        <v>0</v>
      </c>
      <c r="E88" s="155"/>
      <c r="F88" s="155">
        <v>0</v>
      </c>
      <c r="G88" s="155">
        <v>7696.9</v>
      </c>
      <c r="H88" s="155">
        <v>0</v>
      </c>
      <c r="I88" s="155">
        <v>0</v>
      </c>
      <c r="J88" s="119"/>
      <c r="K88" s="119"/>
      <c r="L88" s="126">
        <f t="shared" si="2"/>
        <v>0</v>
      </c>
      <c r="M88" s="126">
        <v>0</v>
      </c>
      <c r="N88" s="126">
        <f t="shared" si="3"/>
        <v>7696.9</v>
      </c>
    </row>
    <row r="89" spans="1:14" x14ac:dyDescent="0.2">
      <c r="A89" s="22" t="s">
        <v>204</v>
      </c>
      <c r="B89" s="14" t="s">
        <v>205</v>
      </c>
      <c r="C89" s="23" t="s">
        <v>206</v>
      </c>
      <c r="D89" s="155">
        <v>0</v>
      </c>
      <c r="E89" s="155"/>
      <c r="F89" s="155">
        <v>0</v>
      </c>
      <c r="G89" s="155">
        <v>9991.619999999999</v>
      </c>
      <c r="H89" s="155">
        <v>2443</v>
      </c>
      <c r="I89" s="155">
        <v>2443</v>
      </c>
      <c r="J89" s="119"/>
      <c r="K89" s="119"/>
      <c r="L89" s="126">
        <f t="shared" si="2"/>
        <v>2443</v>
      </c>
      <c r="M89" s="126">
        <v>0</v>
      </c>
      <c r="N89" s="126">
        <f t="shared" si="3"/>
        <v>12434.619999999999</v>
      </c>
    </row>
    <row r="90" spans="1:14" x14ac:dyDescent="0.2">
      <c r="A90" s="22" t="s">
        <v>207</v>
      </c>
      <c r="B90" s="14" t="s">
        <v>208</v>
      </c>
      <c r="C90" s="23" t="s">
        <v>209</v>
      </c>
      <c r="D90" s="155">
        <v>49311</v>
      </c>
      <c r="E90" s="155"/>
      <c r="F90" s="155">
        <v>46921</v>
      </c>
      <c r="G90" s="155">
        <v>202840.84</v>
      </c>
      <c r="H90" s="155">
        <v>15843.41</v>
      </c>
      <c r="I90" s="155">
        <v>15843.41</v>
      </c>
      <c r="J90" s="119"/>
      <c r="K90" s="119"/>
      <c r="L90" s="126">
        <f t="shared" si="2"/>
        <v>62764.41</v>
      </c>
      <c r="M90" s="126">
        <v>0</v>
      </c>
      <c r="N90" s="126">
        <f t="shared" si="3"/>
        <v>218684.25</v>
      </c>
    </row>
    <row r="91" spans="1:14" x14ac:dyDescent="0.2">
      <c r="A91" s="22" t="s">
        <v>210</v>
      </c>
      <c r="B91" s="14" t="s">
        <v>208</v>
      </c>
      <c r="C91" s="23" t="s">
        <v>211</v>
      </c>
      <c r="D91" s="155">
        <v>0</v>
      </c>
      <c r="E91" s="155"/>
      <c r="F91" s="155">
        <v>0</v>
      </c>
      <c r="G91" s="155">
        <v>162832.40000000002</v>
      </c>
      <c r="H91" s="155">
        <v>0</v>
      </c>
      <c r="I91" s="155">
        <v>0</v>
      </c>
      <c r="J91" s="119"/>
      <c r="K91" s="119"/>
      <c r="L91" s="126">
        <f t="shared" si="2"/>
        <v>0</v>
      </c>
      <c r="M91" s="126">
        <v>0</v>
      </c>
      <c r="N91" s="126">
        <f t="shared" si="3"/>
        <v>162832.40000000002</v>
      </c>
    </row>
    <row r="92" spans="1:14" x14ac:dyDescent="0.2">
      <c r="A92" s="22" t="s">
        <v>212</v>
      </c>
      <c r="B92" s="14" t="s">
        <v>208</v>
      </c>
      <c r="C92" s="23" t="s">
        <v>213</v>
      </c>
      <c r="D92" s="155">
        <v>0</v>
      </c>
      <c r="E92" s="155"/>
      <c r="F92" s="155">
        <v>0</v>
      </c>
      <c r="G92" s="155">
        <v>192380.96999999997</v>
      </c>
      <c r="H92" s="155">
        <v>0</v>
      </c>
      <c r="I92" s="155">
        <v>0</v>
      </c>
      <c r="J92" s="119"/>
      <c r="K92" s="119"/>
      <c r="L92" s="126">
        <f t="shared" si="2"/>
        <v>0</v>
      </c>
      <c r="M92" s="126">
        <v>0</v>
      </c>
      <c r="N92" s="126">
        <f t="shared" si="3"/>
        <v>192380.96999999997</v>
      </c>
    </row>
    <row r="93" spans="1:14" x14ac:dyDescent="0.2">
      <c r="A93" s="22" t="s">
        <v>214</v>
      </c>
      <c r="B93" s="14" t="s">
        <v>215</v>
      </c>
      <c r="C93" s="23" t="s">
        <v>216</v>
      </c>
      <c r="D93" s="155">
        <v>281901</v>
      </c>
      <c r="E93" s="155"/>
      <c r="F93" s="155">
        <v>275618</v>
      </c>
      <c r="G93" s="155">
        <v>1084051.9699999995</v>
      </c>
      <c r="H93" s="155">
        <v>32530</v>
      </c>
      <c r="I93" s="155">
        <v>32530</v>
      </c>
      <c r="J93" s="119"/>
      <c r="K93" s="119"/>
      <c r="L93" s="126">
        <f t="shared" si="2"/>
        <v>308148</v>
      </c>
      <c r="M93" s="126">
        <v>0</v>
      </c>
      <c r="N93" s="126">
        <f t="shared" si="3"/>
        <v>1116581.9699999995</v>
      </c>
    </row>
    <row r="94" spans="1:14" x14ac:dyDescent="0.2">
      <c r="A94" s="22" t="s">
        <v>217</v>
      </c>
      <c r="B94" s="14" t="s">
        <v>215</v>
      </c>
      <c r="C94" s="23" t="s">
        <v>218</v>
      </c>
      <c r="D94" s="155">
        <v>152863</v>
      </c>
      <c r="E94" s="155"/>
      <c r="F94" s="155">
        <v>151171</v>
      </c>
      <c r="G94" s="155">
        <v>1362670.7299999997</v>
      </c>
      <c r="H94" s="155">
        <v>36971</v>
      </c>
      <c r="I94" s="155">
        <v>36971</v>
      </c>
      <c r="J94" s="119"/>
      <c r="K94" s="119"/>
      <c r="L94" s="126">
        <f t="shared" si="2"/>
        <v>188142</v>
      </c>
      <c r="M94" s="126">
        <v>0</v>
      </c>
      <c r="N94" s="126">
        <f t="shared" si="3"/>
        <v>1399641.7299999997</v>
      </c>
    </row>
    <row r="95" spans="1:14" x14ac:dyDescent="0.2">
      <c r="A95" s="22" t="s">
        <v>219</v>
      </c>
      <c r="B95" s="14" t="s">
        <v>215</v>
      </c>
      <c r="C95" s="23" t="s">
        <v>220</v>
      </c>
      <c r="D95" s="155">
        <v>27800</v>
      </c>
      <c r="E95" s="155"/>
      <c r="F95" s="155">
        <v>27664</v>
      </c>
      <c r="G95" s="155">
        <v>42310.090000000004</v>
      </c>
      <c r="H95" s="155">
        <v>21496</v>
      </c>
      <c r="I95" s="155">
        <v>21528.23</v>
      </c>
      <c r="J95" s="119"/>
      <c r="K95" s="119"/>
      <c r="L95" s="126">
        <f t="shared" si="2"/>
        <v>49160</v>
      </c>
      <c r="M95" s="126">
        <v>0</v>
      </c>
      <c r="N95" s="126">
        <f t="shared" si="3"/>
        <v>63838.320000000007</v>
      </c>
    </row>
    <row r="96" spans="1:14" x14ac:dyDescent="0.2">
      <c r="A96" s="22" t="s">
        <v>221</v>
      </c>
      <c r="B96" s="14" t="s">
        <v>222</v>
      </c>
      <c r="C96" s="23" t="s">
        <v>223</v>
      </c>
      <c r="D96" s="155">
        <v>0</v>
      </c>
      <c r="E96" s="155"/>
      <c r="F96" s="155">
        <v>0</v>
      </c>
      <c r="G96" s="155">
        <v>32775.160000000003</v>
      </c>
      <c r="H96" s="155">
        <v>597</v>
      </c>
      <c r="I96" s="155">
        <v>597</v>
      </c>
      <c r="J96" s="119"/>
      <c r="K96" s="119"/>
      <c r="L96" s="126">
        <f t="shared" si="2"/>
        <v>597</v>
      </c>
      <c r="M96" s="126">
        <v>0</v>
      </c>
      <c r="N96" s="126">
        <f t="shared" si="3"/>
        <v>33372.160000000003</v>
      </c>
    </row>
    <row r="97" spans="1:14" x14ac:dyDescent="0.2">
      <c r="A97" s="22" t="s">
        <v>224</v>
      </c>
      <c r="B97" s="14" t="s">
        <v>222</v>
      </c>
      <c r="C97" s="23" t="s">
        <v>225</v>
      </c>
      <c r="D97" s="155">
        <v>0</v>
      </c>
      <c r="E97" s="155"/>
      <c r="F97" s="155">
        <v>0</v>
      </c>
      <c r="G97" s="155">
        <v>0</v>
      </c>
      <c r="H97" s="155">
        <v>0</v>
      </c>
      <c r="I97" s="155">
        <v>0</v>
      </c>
      <c r="J97" s="119"/>
      <c r="K97" s="119"/>
      <c r="L97" s="126">
        <f t="shared" si="2"/>
        <v>0</v>
      </c>
      <c r="M97" s="126">
        <v>0</v>
      </c>
      <c r="N97" s="126">
        <f t="shared" si="3"/>
        <v>0</v>
      </c>
    </row>
    <row r="98" spans="1:14" x14ac:dyDescent="0.2">
      <c r="A98" s="22" t="s">
        <v>226</v>
      </c>
      <c r="B98" s="14" t="s">
        <v>222</v>
      </c>
      <c r="C98" s="23" t="s">
        <v>227</v>
      </c>
      <c r="D98" s="155">
        <v>0</v>
      </c>
      <c r="E98" s="155"/>
      <c r="F98" s="155">
        <v>0</v>
      </c>
      <c r="G98" s="155">
        <v>3893.61</v>
      </c>
      <c r="H98" s="155">
        <v>0</v>
      </c>
      <c r="I98" s="155">
        <v>0</v>
      </c>
      <c r="J98" s="119"/>
      <c r="K98" s="119"/>
      <c r="L98" s="126">
        <f t="shared" si="2"/>
        <v>0</v>
      </c>
      <c r="M98" s="126">
        <v>0</v>
      </c>
      <c r="N98" s="126">
        <f t="shared" si="3"/>
        <v>3893.61</v>
      </c>
    </row>
    <row r="99" spans="1:14" x14ac:dyDescent="0.2">
      <c r="A99" s="22" t="s">
        <v>228</v>
      </c>
      <c r="B99" s="14" t="s">
        <v>222</v>
      </c>
      <c r="C99" s="23" t="s">
        <v>229</v>
      </c>
      <c r="D99" s="155">
        <v>0</v>
      </c>
      <c r="E99" s="155"/>
      <c r="F99" s="155">
        <v>0</v>
      </c>
      <c r="G99" s="155">
        <v>5039</v>
      </c>
      <c r="H99" s="155">
        <v>0</v>
      </c>
      <c r="I99" s="155">
        <v>0</v>
      </c>
      <c r="J99" s="119"/>
      <c r="K99" s="119"/>
      <c r="L99" s="126">
        <f t="shared" si="2"/>
        <v>0</v>
      </c>
      <c r="M99" s="126">
        <v>0</v>
      </c>
      <c r="N99" s="126">
        <f t="shared" si="3"/>
        <v>5039</v>
      </c>
    </row>
    <row r="100" spans="1:14" x14ac:dyDescent="0.2">
      <c r="A100" s="22" t="s">
        <v>230</v>
      </c>
      <c r="B100" s="14" t="s">
        <v>222</v>
      </c>
      <c r="C100" s="23" t="s">
        <v>231</v>
      </c>
      <c r="D100" s="155">
        <v>0</v>
      </c>
      <c r="E100" s="155"/>
      <c r="F100" s="155">
        <v>0</v>
      </c>
      <c r="G100" s="155">
        <v>7178</v>
      </c>
      <c r="H100" s="155">
        <v>0</v>
      </c>
      <c r="I100" s="155">
        <v>0</v>
      </c>
      <c r="J100" s="119"/>
      <c r="K100" s="119"/>
      <c r="L100" s="126">
        <f t="shared" si="2"/>
        <v>0</v>
      </c>
      <c r="M100" s="126">
        <v>0</v>
      </c>
      <c r="N100" s="126">
        <f t="shared" si="3"/>
        <v>7178</v>
      </c>
    </row>
    <row r="101" spans="1:14" x14ac:dyDescent="0.2">
      <c r="A101" s="22" t="s">
        <v>232</v>
      </c>
      <c r="B101" s="14" t="s">
        <v>222</v>
      </c>
      <c r="C101" s="23" t="s">
        <v>233</v>
      </c>
      <c r="D101" s="155">
        <v>0</v>
      </c>
      <c r="E101" s="155"/>
      <c r="F101" s="155">
        <v>0</v>
      </c>
      <c r="G101" s="155">
        <v>8801.33</v>
      </c>
      <c r="H101" s="155">
        <v>0</v>
      </c>
      <c r="I101" s="155">
        <v>0</v>
      </c>
      <c r="J101" s="119"/>
      <c r="K101" s="119"/>
      <c r="L101" s="126">
        <f t="shared" si="2"/>
        <v>0</v>
      </c>
      <c r="M101" s="126">
        <v>0</v>
      </c>
      <c r="N101" s="126">
        <f t="shared" si="3"/>
        <v>8801.33</v>
      </c>
    </row>
    <row r="102" spans="1:14" x14ac:dyDescent="0.2">
      <c r="A102" s="22" t="s">
        <v>234</v>
      </c>
      <c r="B102" s="14" t="s">
        <v>235</v>
      </c>
      <c r="C102" s="23" t="s">
        <v>236</v>
      </c>
      <c r="D102" s="155">
        <v>0</v>
      </c>
      <c r="E102" s="155"/>
      <c r="F102" s="155">
        <v>0</v>
      </c>
      <c r="G102" s="155">
        <v>5910.61</v>
      </c>
      <c r="H102" s="155">
        <v>0</v>
      </c>
      <c r="I102" s="155">
        <v>0</v>
      </c>
      <c r="J102" s="119"/>
      <c r="K102" s="119"/>
      <c r="L102" s="126">
        <f t="shared" si="2"/>
        <v>0</v>
      </c>
      <c r="M102" s="126">
        <v>0</v>
      </c>
      <c r="N102" s="126">
        <f t="shared" si="3"/>
        <v>5910.61</v>
      </c>
    </row>
    <row r="103" spans="1:14" x14ac:dyDescent="0.2">
      <c r="A103" s="22" t="s">
        <v>237</v>
      </c>
      <c r="B103" s="14" t="s">
        <v>235</v>
      </c>
      <c r="C103" s="23" t="s">
        <v>238</v>
      </c>
      <c r="D103" s="155">
        <v>0</v>
      </c>
      <c r="E103" s="155"/>
      <c r="F103" s="155">
        <v>0</v>
      </c>
      <c r="G103" s="155">
        <v>6523</v>
      </c>
      <c r="H103" s="155">
        <v>0</v>
      </c>
      <c r="I103" s="155">
        <v>0</v>
      </c>
      <c r="J103" s="119"/>
      <c r="K103" s="119"/>
      <c r="L103" s="126">
        <f t="shared" si="2"/>
        <v>0</v>
      </c>
      <c r="M103" s="126">
        <v>0</v>
      </c>
      <c r="N103" s="126">
        <f t="shared" si="3"/>
        <v>6523</v>
      </c>
    </row>
    <row r="104" spans="1:14" x14ac:dyDescent="0.2">
      <c r="A104" s="22" t="s">
        <v>239</v>
      </c>
      <c r="B104" s="14" t="s">
        <v>235</v>
      </c>
      <c r="C104" s="23" t="s">
        <v>240</v>
      </c>
      <c r="D104" s="155">
        <v>0</v>
      </c>
      <c r="E104" s="155"/>
      <c r="F104" s="155">
        <v>0</v>
      </c>
      <c r="G104" s="155">
        <v>5039.34</v>
      </c>
      <c r="H104" s="155">
        <v>0</v>
      </c>
      <c r="I104" s="155">
        <v>0</v>
      </c>
      <c r="J104" s="119"/>
      <c r="K104" s="119"/>
      <c r="L104" s="126">
        <f t="shared" si="2"/>
        <v>0</v>
      </c>
      <c r="M104" s="126">
        <v>0</v>
      </c>
      <c r="N104" s="126">
        <f t="shared" si="3"/>
        <v>5039.34</v>
      </c>
    </row>
    <row r="105" spans="1:14" x14ac:dyDescent="0.2">
      <c r="A105" s="22" t="s">
        <v>241</v>
      </c>
      <c r="B105" s="14" t="s">
        <v>242</v>
      </c>
      <c r="C105" s="23" t="s">
        <v>243</v>
      </c>
      <c r="D105" s="155">
        <v>38713</v>
      </c>
      <c r="E105" s="155"/>
      <c r="F105" s="155">
        <v>38058</v>
      </c>
      <c r="G105" s="155">
        <v>67639.639999999985</v>
      </c>
      <c r="H105" s="155">
        <v>19468</v>
      </c>
      <c r="I105" s="155">
        <v>2200</v>
      </c>
      <c r="J105" s="119"/>
      <c r="K105" s="119"/>
      <c r="L105" s="126">
        <f t="shared" si="2"/>
        <v>57526</v>
      </c>
      <c r="M105" s="126">
        <v>0</v>
      </c>
      <c r="N105" s="126">
        <f t="shared" si="3"/>
        <v>69839.639999999985</v>
      </c>
    </row>
    <row r="106" spans="1:14" x14ac:dyDescent="0.2">
      <c r="A106" s="22" t="s">
        <v>244</v>
      </c>
      <c r="B106" s="14" t="s">
        <v>242</v>
      </c>
      <c r="C106" s="23" t="s">
        <v>245</v>
      </c>
      <c r="D106" s="155">
        <v>0</v>
      </c>
      <c r="E106" s="155"/>
      <c r="F106" s="155">
        <v>0</v>
      </c>
      <c r="G106" s="155">
        <v>26416.53</v>
      </c>
      <c r="H106" s="155">
        <v>0</v>
      </c>
      <c r="I106" s="155">
        <v>0</v>
      </c>
      <c r="J106" s="119"/>
      <c r="K106" s="119"/>
      <c r="L106" s="126">
        <f t="shared" si="2"/>
        <v>0</v>
      </c>
      <c r="M106" s="126">
        <v>0</v>
      </c>
      <c r="N106" s="126">
        <f t="shared" si="3"/>
        <v>26416.53</v>
      </c>
    </row>
    <row r="107" spans="1:14" x14ac:dyDescent="0.2">
      <c r="A107" s="22" t="s">
        <v>246</v>
      </c>
      <c r="B107" s="14" t="s">
        <v>242</v>
      </c>
      <c r="C107" s="23" t="s">
        <v>247</v>
      </c>
      <c r="D107" s="155">
        <v>0</v>
      </c>
      <c r="E107" s="155"/>
      <c r="F107" s="155">
        <v>0</v>
      </c>
      <c r="G107" s="155">
        <v>10865.5</v>
      </c>
      <c r="H107" s="155">
        <v>0</v>
      </c>
      <c r="I107" s="155">
        <v>0</v>
      </c>
      <c r="J107" s="119"/>
      <c r="K107" s="119"/>
      <c r="L107" s="126">
        <f t="shared" si="2"/>
        <v>0</v>
      </c>
      <c r="M107" s="126">
        <v>0</v>
      </c>
      <c r="N107" s="126">
        <f t="shared" si="3"/>
        <v>10865.5</v>
      </c>
    </row>
    <row r="108" spans="1:14" x14ac:dyDescent="0.2">
      <c r="A108" s="22" t="s">
        <v>248</v>
      </c>
      <c r="B108" s="14" t="s">
        <v>242</v>
      </c>
      <c r="C108" s="23" t="s">
        <v>249</v>
      </c>
      <c r="D108" s="155">
        <v>0</v>
      </c>
      <c r="E108" s="155"/>
      <c r="F108" s="155">
        <v>0</v>
      </c>
      <c r="G108" s="155">
        <v>9920.42</v>
      </c>
      <c r="H108" s="155">
        <v>0</v>
      </c>
      <c r="I108" s="155">
        <v>0</v>
      </c>
      <c r="J108" s="119"/>
      <c r="K108" s="119"/>
      <c r="L108" s="126">
        <f t="shared" si="2"/>
        <v>0</v>
      </c>
      <c r="M108" s="126">
        <v>0</v>
      </c>
      <c r="N108" s="126">
        <f t="shared" si="3"/>
        <v>9920.42</v>
      </c>
    </row>
    <row r="109" spans="1:14" x14ac:dyDescent="0.2">
      <c r="A109" s="22" t="s">
        <v>250</v>
      </c>
      <c r="B109" s="14" t="s">
        <v>251</v>
      </c>
      <c r="C109" s="23" t="s">
        <v>252</v>
      </c>
      <c r="D109" s="155">
        <v>0</v>
      </c>
      <c r="E109" s="155"/>
      <c r="F109" s="155">
        <v>0</v>
      </c>
      <c r="G109" s="155">
        <v>10284.450000000001</v>
      </c>
      <c r="H109" s="155">
        <v>0</v>
      </c>
      <c r="I109" s="155">
        <v>0</v>
      </c>
      <c r="J109" s="119"/>
      <c r="K109" s="119"/>
      <c r="L109" s="126">
        <f t="shared" si="2"/>
        <v>0</v>
      </c>
      <c r="M109" s="126">
        <v>0</v>
      </c>
      <c r="N109" s="126">
        <f t="shared" si="3"/>
        <v>10284.450000000001</v>
      </c>
    </row>
    <row r="110" spans="1:14" x14ac:dyDescent="0.2">
      <c r="A110" s="22" t="s">
        <v>253</v>
      </c>
      <c r="B110" s="14" t="s">
        <v>251</v>
      </c>
      <c r="C110" s="23" t="s">
        <v>254</v>
      </c>
      <c r="D110" s="155">
        <v>0</v>
      </c>
      <c r="E110" s="155"/>
      <c r="F110" s="155">
        <v>0</v>
      </c>
      <c r="G110" s="155">
        <v>10250</v>
      </c>
      <c r="H110" s="155">
        <v>0</v>
      </c>
      <c r="I110" s="155">
        <v>0</v>
      </c>
      <c r="J110" s="119"/>
      <c r="K110" s="119"/>
      <c r="L110" s="126">
        <f t="shared" si="2"/>
        <v>0</v>
      </c>
      <c r="M110" s="126">
        <v>0</v>
      </c>
      <c r="N110" s="126">
        <f t="shared" si="3"/>
        <v>10250</v>
      </c>
    </row>
    <row r="111" spans="1:14" x14ac:dyDescent="0.2">
      <c r="A111" s="22" t="s">
        <v>255</v>
      </c>
      <c r="B111" s="14" t="s">
        <v>251</v>
      </c>
      <c r="C111" s="23" t="s">
        <v>256</v>
      </c>
      <c r="D111" s="155">
        <v>273522</v>
      </c>
      <c r="E111" s="155"/>
      <c r="F111" s="155">
        <v>274415</v>
      </c>
      <c r="G111" s="155">
        <v>1266194.1499999999</v>
      </c>
      <c r="H111" s="155">
        <v>26654</v>
      </c>
      <c r="I111" s="155">
        <v>26654</v>
      </c>
      <c r="J111" s="119"/>
      <c r="K111" s="119"/>
      <c r="L111" s="126">
        <f t="shared" si="2"/>
        <v>301069</v>
      </c>
      <c r="M111" s="126">
        <v>0</v>
      </c>
      <c r="N111" s="126">
        <f t="shared" si="3"/>
        <v>1292848.1499999999</v>
      </c>
    </row>
    <row r="112" spans="1:14" x14ac:dyDescent="0.2">
      <c r="A112" s="22" t="s">
        <v>257</v>
      </c>
      <c r="B112" s="14" t="s">
        <v>258</v>
      </c>
      <c r="C112" s="23" t="s">
        <v>259</v>
      </c>
      <c r="D112" s="155">
        <v>0</v>
      </c>
      <c r="E112" s="155"/>
      <c r="F112" s="155">
        <v>0</v>
      </c>
      <c r="G112" s="155">
        <v>5383.93</v>
      </c>
      <c r="H112" s="155">
        <v>0</v>
      </c>
      <c r="I112" s="155">
        <v>0</v>
      </c>
      <c r="J112" s="119"/>
      <c r="K112" s="119"/>
      <c r="L112" s="126">
        <f t="shared" si="2"/>
        <v>0</v>
      </c>
      <c r="M112" s="126">
        <v>0</v>
      </c>
      <c r="N112" s="126">
        <f t="shared" si="3"/>
        <v>5383.93</v>
      </c>
    </row>
    <row r="113" spans="1:14" x14ac:dyDescent="0.2">
      <c r="A113" s="22" t="s">
        <v>260</v>
      </c>
      <c r="B113" s="14" t="s">
        <v>261</v>
      </c>
      <c r="C113" s="23" t="s">
        <v>262</v>
      </c>
      <c r="D113" s="155">
        <v>42174</v>
      </c>
      <c r="E113" s="155"/>
      <c r="F113" s="155">
        <v>41259</v>
      </c>
      <c r="G113" s="155">
        <v>41259</v>
      </c>
      <c r="H113" s="155">
        <v>15497</v>
      </c>
      <c r="I113" s="155">
        <v>15497</v>
      </c>
      <c r="J113" s="119"/>
      <c r="K113" s="119"/>
      <c r="L113" s="126">
        <f t="shared" si="2"/>
        <v>56756</v>
      </c>
      <c r="M113" s="126">
        <v>0</v>
      </c>
      <c r="N113" s="126">
        <f t="shared" si="3"/>
        <v>56756</v>
      </c>
    </row>
    <row r="114" spans="1:14" x14ac:dyDescent="0.2">
      <c r="A114" s="22" t="s">
        <v>263</v>
      </c>
      <c r="B114" s="14" t="s">
        <v>264</v>
      </c>
      <c r="C114" s="23" t="s">
        <v>265</v>
      </c>
      <c r="D114" s="155">
        <v>0</v>
      </c>
      <c r="E114" s="155"/>
      <c r="F114" s="155">
        <v>0</v>
      </c>
      <c r="G114" s="155">
        <v>59306.73000000001</v>
      </c>
      <c r="H114" s="155">
        <v>0</v>
      </c>
      <c r="I114" s="155">
        <v>0</v>
      </c>
      <c r="J114" s="119"/>
      <c r="K114" s="119"/>
      <c r="L114" s="126">
        <f t="shared" si="2"/>
        <v>0</v>
      </c>
      <c r="M114" s="126">
        <v>0</v>
      </c>
      <c r="N114" s="126">
        <f t="shared" si="3"/>
        <v>59306.73000000001</v>
      </c>
    </row>
    <row r="115" spans="1:14" x14ac:dyDescent="0.2">
      <c r="A115" s="22" t="s">
        <v>266</v>
      </c>
      <c r="B115" s="14" t="s">
        <v>264</v>
      </c>
      <c r="C115" s="23" t="s">
        <v>267</v>
      </c>
      <c r="D115" s="155">
        <v>0</v>
      </c>
      <c r="E115" s="155"/>
      <c r="F115" s="155">
        <v>0</v>
      </c>
      <c r="G115" s="155">
        <v>36262.35</v>
      </c>
      <c r="H115" s="155">
        <v>0</v>
      </c>
      <c r="I115" s="155">
        <v>0</v>
      </c>
      <c r="J115" s="119"/>
      <c r="K115" s="119"/>
      <c r="L115" s="126">
        <f t="shared" si="2"/>
        <v>0</v>
      </c>
      <c r="M115" s="126">
        <v>0</v>
      </c>
      <c r="N115" s="126">
        <f t="shared" si="3"/>
        <v>36262.35</v>
      </c>
    </row>
    <row r="116" spans="1:14" x14ac:dyDescent="0.2">
      <c r="A116" s="22" t="s">
        <v>268</v>
      </c>
      <c r="B116" s="14" t="s">
        <v>264</v>
      </c>
      <c r="C116" s="23" t="s">
        <v>269</v>
      </c>
      <c r="D116" s="155">
        <v>0</v>
      </c>
      <c r="E116" s="155"/>
      <c r="F116" s="155">
        <v>0</v>
      </c>
      <c r="G116" s="155">
        <v>43000.04</v>
      </c>
      <c r="H116" s="155">
        <v>0</v>
      </c>
      <c r="I116" s="155">
        <v>0</v>
      </c>
      <c r="J116" s="119"/>
      <c r="K116" s="119"/>
      <c r="L116" s="126">
        <f t="shared" si="2"/>
        <v>0</v>
      </c>
      <c r="M116" s="126">
        <v>0</v>
      </c>
      <c r="N116" s="126">
        <f t="shared" si="3"/>
        <v>43000.04</v>
      </c>
    </row>
    <row r="117" spans="1:14" x14ac:dyDescent="0.2">
      <c r="A117" s="22" t="s">
        <v>270</v>
      </c>
      <c r="B117" s="14" t="s">
        <v>271</v>
      </c>
      <c r="C117" s="23" t="s">
        <v>272</v>
      </c>
      <c r="D117" s="155">
        <v>58786</v>
      </c>
      <c r="E117" s="155"/>
      <c r="F117" s="155">
        <v>58054</v>
      </c>
      <c r="G117" s="155">
        <v>329652.67</v>
      </c>
      <c r="H117" s="155">
        <v>18707</v>
      </c>
      <c r="I117" s="155">
        <v>18707</v>
      </c>
      <c r="J117" s="119"/>
      <c r="K117" s="119"/>
      <c r="L117" s="126">
        <f t="shared" si="2"/>
        <v>76761</v>
      </c>
      <c r="M117" s="126">
        <v>0</v>
      </c>
      <c r="N117" s="126">
        <f t="shared" si="3"/>
        <v>348359.67</v>
      </c>
    </row>
    <row r="118" spans="1:14" x14ac:dyDescent="0.2">
      <c r="A118" s="22" t="s">
        <v>273</v>
      </c>
      <c r="B118" s="14" t="s">
        <v>271</v>
      </c>
      <c r="C118" s="23" t="s">
        <v>274</v>
      </c>
      <c r="D118" s="155">
        <v>0</v>
      </c>
      <c r="E118" s="155"/>
      <c r="F118" s="155">
        <v>0</v>
      </c>
      <c r="G118" s="155">
        <v>0</v>
      </c>
      <c r="H118" s="155">
        <v>0</v>
      </c>
      <c r="I118" s="155">
        <v>0</v>
      </c>
      <c r="J118" s="119"/>
      <c r="K118" s="119"/>
      <c r="L118" s="126">
        <f t="shared" si="2"/>
        <v>0</v>
      </c>
      <c r="M118" s="126">
        <v>0</v>
      </c>
      <c r="N118" s="126">
        <f t="shared" si="3"/>
        <v>0</v>
      </c>
    </row>
    <row r="119" spans="1:14" x14ac:dyDescent="0.2">
      <c r="A119" s="22" t="s">
        <v>275</v>
      </c>
      <c r="B119" s="14" t="s">
        <v>276</v>
      </c>
      <c r="C119" s="23" t="s">
        <v>277</v>
      </c>
      <c r="D119" s="155">
        <v>0</v>
      </c>
      <c r="E119" s="155"/>
      <c r="F119" s="155">
        <v>0</v>
      </c>
      <c r="G119" s="155">
        <v>52138.92</v>
      </c>
      <c r="H119" s="155">
        <v>0</v>
      </c>
      <c r="I119" s="155">
        <v>0</v>
      </c>
      <c r="J119" s="119"/>
      <c r="K119" s="119"/>
      <c r="L119" s="126">
        <f t="shared" si="2"/>
        <v>0</v>
      </c>
      <c r="M119" s="126">
        <v>0</v>
      </c>
      <c r="N119" s="126">
        <f t="shared" si="3"/>
        <v>52138.92</v>
      </c>
    </row>
    <row r="120" spans="1:14" x14ac:dyDescent="0.2">
      <c r="A120" s="22" t="s">
        <v>278</v>
      </c>
      <c r="B120" s="14" t="s">
        <v>276</v>
      </c>
      <c r="C120" s="23" t="s">
        <v>279</v>
      </c>
      <c r="D120" s="155">
        <v>55158</v>
      </c>
      <c r="E120" s="155"/>
      <c r="F120" s="155">
        <v>53470</v>
      </c>
      <c r="G120" s="155">
        <v>95833.53</v>
      </c>
      <c r="H120" s="155">
        <v>16739</v>
      </c>
      <c r="I120" s="155">
        <v>16739</v>
      </c>
      <c r="J120" s="119"/>
      <c r="K120" s="119"/>
      <c r="L120" s="126">
        <f t="shared" si="2"/>
        <v>70209</v>
      </c>
      <c r="M120" s="126">
        <v>0</v>
      </c>
      <c r="N120" s="126">
        <f t="shared" si="3"/>
        <v>112572.53</v>
      </c>
    </row>
    <row r="121" spans="1:14" x14ac:dyDescent="0.2">
      <c r="A121" s="22" t="s">
        <v>280</v>
      </c>
      <c r="B121" s="14" t="s">
        <v>276</v>
      </c>
      <c r="C121" s="23" t="s">
        <v>281</v>
      </c>
      <c r="D121" s="155">
        <v>0</v>
      </c>
      <c r="E121" s="155"/>
      <c r="F121" s="155">
        <v>0</v>
      </c>
      <c r="G121" s="155">
        <v>2691.4</v>
      </c>
      <c r="H121" s="155">
        <v>0</v>
      </c>
      <c r="I121" s="155">
        <v>0</v>
      </c>
      <c r="J121" s="119"/>
      <c r="K121" s="119"/>
      <c r="L121" s="126">
        <f t="shared" si="2"/>
        <v>0</v>
      </c>
      <c r="M121" s="126">
        <v>0</v>
      </c>
      <c r="N121" s="126">
        <f t="shared" si="3"/>
        <v>2691.4</v>
      </c>
    </row>
    <row r="122" spans="1:14" x14ac:dyDescent="0.2">
      <c r="A122" s="22" t="s">
        <v>282</v>
      </c>
      <c r="B122" s="14" t="s">
        <v>276</v>
      </c>
      <c r="C122" s="23" t="s">
        <v>283</v>
      </c>
      <c r="D122" s="155">
        <v>0</v>
      </c>
      <c r="E122" s="155"/>
      <c r="F122" s="155">
        <v>0</v>
      </c>
      <c r="G122" s="155">
        <v>6794.9999999999991</v>
      </c>
      <c r="H122" s="155">
        <v>0</v>
      </c>
      <c r="I122" s="155">
        <v>0</v>
      </c>
      <c r="J122" s="119"/>
      <c r="K122" s="119"/>
      <c r="L122" s="126">
        <f t="shared" si="2"/>
        <v>0</v>
      </c>
      <c r="M122" s="126">
        <v>0</v>
      </c>
      <c r="N122" s="126">
        <f t="shared" si="3"/>
        <v>6794.9999999999991</v>
      </c>
    </row>
    <row r="123" spans="1:14" x14ac:dyDescent="0.2">
      <c r="A123" s="22" t="s">
        <v>284</v>
      </c>
      <c r="B123" s="14" t="s">
        <v>285</v>
      </c>
      <c r="C123" s="23" t="s">
        <v>286</v>
      </c>
      <c r="D123" s="155">
        <v>0</v>
      </c>
      <c r="E123" s="155"/>
      <c r="F123" s="155">
        <v>0</v>
      </c>
      <c r="G123" s="155">
        <v>6286.66</v>
      </c>
      <c r="H123" s="155">
        <v>0</v>
      </c>
      <c r="I123" s="155">
        <v>0</v>
      </c>
      <c r="J123" s="119"/>
      <c r="K123" s="119"/>
      <c r="L123" s="126">
        <f t="shared" si="2"/>
        <v>0</v>
      </c>
      <c r="M123" s="126">
        <v>0</v>
      </c>
      <c r="N123" s="126">
        <f t="shared" si="3"/>
        <v>6286.66</v>
      </c>
    </row>
    <row r="124" spans="1:14" x14ac:dyDescent="0.2">
      <c r="A124" s="22" t="s">
        <v>287</v>
      </c>
      <c r="B124" s="14" t="s">
        <v>285</v>
      </c>
      <c r="C124" s="23" t="s">
        <v>288</v>
      </c>
      <c r="D124" s="155">
        <v>0</v>
      </c>
      <c r="E124" s="155"/>
      <c r="F124" s="155">
        <v>0</v>
      </c>
      <c r="G124" s="155">
        <v>5068.8900000000003</v>
      </c>
      <c r="H124" s="155">
        <v>0</v>
      </c>
      <c r="I124" s="155">
        <v>0</v>
      </c>
      <c r="J124" s="119"/>
      <c r="K124" s="119"/>
      <c r="L124" s="126">
        <f t="shared" si="2"/>
        <v>0</v>
      </c>
      <c r="M124" s="126">
        <v>0</v>
      </c>
      <c r="N124" s="126">
        <f t="shared" si="3"/>
        <v>5068.8900000000003</v>
      </c>
    </row>
    <row r="125" spans="1:14" x14ac:dyDescent="0.2">
      <c r="A125" s="22" t="s">
        <v>289</v>
      </c>
      <c r="B125" s="14" t="s">
        <v>285</v>
      </c>
      <c r="C125" s="23" t="s">
        <v>290</v>
      </c>
      <c r="D125" s="155">
        <v>0</v>
      </c>
      <c r="E125" s="155"/>
      <c r="F125" s="155">
        <v>0</v>
      </c>
      <c r="G125" s="155">
        <v>17307.330000000002</v>
      </c>
      <c r="H125" s="155">
        <v>0</v>
      </c>
      <c r="I125" s="155">
        <v>0</v>
      </c>
      <c r="J125" s="119"/>
      <c r="K125" s="119"/>
      <c r="L125" s="126">
        <f t="shared" si="2"/>
        <v>0</v>
      </c>
      <c r="M125" s="126">
        <v>0</v>
      </c>
      <c r="N125" s="126">
        <f t="shared" si="3"/>
        <v>17307.330000000002</v>
      </c>
    </row>
    <row r="126" spans="1:14" x14ac:dyDescent="0.2">
      <c r="A126" s="22" t="s">
        <v>291</v>
      </c>
      <c r="B126" s="14" t="s">
        <v>285</v>
      </c>
      <c r="C126" s="23" t="s">
        <v>292</v>
      </c>
      <c r="D126" s="155">
        <v>0</v>
      </c>
      <c r="E126" s="155"/>
      <c r="F126" s="155">
        <v>0</v>
      </c>
      <c r="G126" s="155">
        <v>14776.329999999996</v>
      </c>
      <c r="H126" s="155">
        <v>0</v>
      </c>
      <c r="I126" s="155">
        <v>0</v>
      </c>
      <c r="J126" s="119"/>
      <c r="K126" s="119"/>
      <c r="L126" s="126">
        <f t="shared" si="2"/>
        <v>0</v>
      </c>
      <c r="M126" s="126">
        <v>0</v>
      </c>
      <c r="N126" s="126">
        <f t="shared" si="3"/>
        <v>14776.329999999996</v>
      </c>
    </row>
    <row r="127" spans="1:14" x14ac:dyDescent="0.2">
      <c r="A127" s="22" t="s">
        <v>293</v>
      </c>
      <c r="B127" s="14" t="s">
        <v>285</v>
      </c>
      <c r="C127" s="23" t="s">
        <v>294</v>
      </c>
      <c r="D127" s="155">
        <v>0</v>
      </c>
      <c r="E127" s="155"/>
      <c r="F127" s="155">
        <v>0</v>
      </c>
      <c r="G127" s="155">
        <v>0</v>
      </c>
      <c r="H127" s="155">
        <v>0</v>
      </c>
      <c r="I127" s="155">
        <v>0</v>
      </c>
      <c r="J127" s="119"/>
      <c r="K127" s="119"/>
      <c r="L127" s="126">
        <f t="shared" si="2"/>
        <v>0</v>
      </c>
      <c r="M127" s="126">
        <v>0</v>
      </c>
      <c r="N127" s="126">
        <f t="shared" si="3"/>
        <v>0</v>
      </c>
    </row>
    <row r="128" spans="1:14" x14ac:dyDescent="0.2">
      <c r="A128" s="22" t="s">
        <v>295</v>
      </c>
      <c r="B128" s="14" t="s">
        <v>285</v>
      </c>
      <c r="C128" s="23" t="s">
        <v>296</v>
      </c>
      <c r="D128" s="155">
        <v>0</v>
      </c>
      <c r="E128" s="155"/>
      <c r="F128" s="155">
        <v>0</v>
      </c>
      <c r="G128" s="155">
        <v>3063.88</v>
      </c>
      <c r="H128" s="155">
        <v>0</v>
      </c>
      <c r="I128" s="155">
        <v>0</v>
      </c>
      <c r="J128" s="119"/>
      <c r="K128" s="119"/>
      <c r="L128" s="126">
        <f t="shared" si="2"/>
        <v>0</v>
      </c>
      <c r="M128" s="126">
        <v>0</v>
      </c>
      <c r="N128" s="126">
        <f t="shared" si="3"/>
        <v>3063.88</v>
      </c>
    </row>
    <row r="129" spans="1:14" x14ac:dyDescent="0.2">
      <c r="A129" s="22" t="s">
        <v>297</v>
      </c>
      <c r="B129" s="14" t="s">
        <v>298</v>
      </c>
      <c r="C129" s="23" t="s">
        <v>299</v>
      </c>
      <c r="D129" s="155">
        <v>0</v>
      </c>
      <c r="E129" s="155"/>
      <c r="F129" s="155">
        <v>0</v>
      </c>
      <c r="G129" s="155">
        <v>0</v>
      </c>
      <c r="H129" s="155">
        <v>0</v>
      </c>
      <c r="I129" s="155">
        <v>0</v>
      </c>
      <c r="J129" s="119"/>
      <c r="K129" s="119"/>
      <c r="L129" s="126">
        <f t="shared" si="2"/>
        <v>0</v>
      </c>
      <c r="M129" s="126">
        <v>0</v>
      </c>
      <c r="N129" s="126">
        <f t="shared" si="3"/>
        <v>0</v>
      </c>
    </row>
    <row r="130" spans="1:14" x14ac:dyDescent="0.2">
      <c r="A130" s="22" t="s">
        <v>300</v>
      </c>
      <c r="B130" s="14" t="s">
        <v>298</v>
      </c>
      <c r="C130" s="23" t="s">
        <v>301</v>
      </c>
      <c r="D130" s="155">
        <v>0</v>
      </c>
      <c r="E130" s="155"/>
      <c r="F130" s="155">
        <v>0</v>
      </c>
      <c r="G130" s="155">
        <v>9288.07</v>
      </c>
      <c r="H130" s="155">
        <v>0</v>
      </c>
      <c r="I130" s="155">
        <v>0</v>
      </c>
      <c r="J130" s="119"/>
      <c r="K130" s="119"/>
      <c r="L130" s="126">
        <f t="shared" si="2"/>
        <v>0</v>
      </c>
      <c r="M130" s="126">
        <v>0</v>
      </c>
      <c r="N130" s="126">
        <f t="shared" si="3"/>
        <v>9288.07</v>
      </c>
    </row>
    <row r="131" spans="1:14" x14ac:dyDescent="0.2">
      <c r="A131" s="22" t="s">
        <v>302</v>
      </c>
      <c r="B131" s="14" t="s">
        <v>303</v>
      </c>
      <c r="C131" s="23" t="s">
        <v>304</v>
      </c>
      <c r="D131" s="155">
        <v>0</v>
      </c>
      <c r="E131" s="155"/>
      <c r="F131" s="155">
        <v>0</v>
      </c>
      <c r="G131" s="155">
        <v>20807.239999999994</v>
      </c>
      <c r="H131" s="155">
        <v>0</v>
      </c>
      <c r="I131" s="155">
        <v>0</v>
      </c>
      <c r="J131" s="119"/>
      <c r="K131" s="119"/>
      <c r="L131" s="126">
        <f t="shared" si="2"/>
        <v>0</v>
      </c>
      <c r="M131" s="126">
        <v>0</v>
      </c>
      <c r="N131" s="126">
        <f t="shared" si="3"/>
        <v>20807.239999999994</v>
      </c>
    </row>
    <row r="132" spans="1:14" x14ac:dyDescent="0.2">
      <c r="A132" s="22" t="s">
        <v>305</v>
      </c>
      <c r="B132" s="14" t="s">
        <v>303</v>
      </c>
      <c r="C132" s="23" t="s">
        <v>306</v>
      </c>
      <c r="D132" s="155">
        <v>0</v>
      </c>
      <c r="E132" s="155"/>
      <c r="F132" s="155">
        <v>0</v>
      </c>
      <c r="G132" s="155">
        <v>17368.25</v>
      </c>
      <c r="H132" s="155">
        <v>0</v>
      </c>
      <c r="I132" s="155">
        <v>0</v>
      </c>
      <c r="J132" s="119"/>
      <c r="K132" s="119"/>
      <c r="L132" s="126">
        <f t="shared" si="2"/>
        <v>0</v>
      </c>
      <c r="M132" s="126">
        <v>0</v>
      </c>
      <c r="N132" s="126">
        <f t="shared" si="3"/>
        <v>17368.25</v>
      </c>
    </row>
    <row r="133" spans="1:14" x14ac:dyDescent="0.2">
      <c r="A133" s="22" t="s">
        <v>307</v>
      </c>
      <c r="B133" s="14" t="s">
        <v>308</v>
      </c>
      <c r="C133" s="23" t="s">
        <v>309</v>
      </c>
      <c r="D133" s="155">
        <v>0</v>
      </c>
      <c r="E133" s="155"/>
      <c r="F133" s="155">
        <v>0</v>
      </c>
      <c r="G133" s="155">
        <v>7807.32</v>
      </c>
      <c r="H133" s="155">
        <v>0</v>
      </c>
      <c r="I133" s="155">
        <v>0</v>
      </c>
      <c r="J133" s="119"/>
      <c r="K133" s="119"/>
      <c r="L133" s="126">
        <f t="shared" ref="L133:L196" si="4">F133+H133</f>
        <v>0</v>
      </c>
      <c r="M133" s="126">
        <v>0</v>
      </c>
      <c r="N133" s="126">
        <f t="shared" ref="N133:N196" si="5">G133+I133</f>
        <v>7807.32</v>
      </c>
    </row>
    <row r="134" spans="1:14" x14ac:dyDescent="0.2">
      <c r="A134" s="22" t="s">
        <v>310</v>
      </c>
      <c r="B134" s="14" t="s">
        <v>308</v>
      </c>
      <c r="C134" s="23" t="s">
        <v>311</v>
      </c>
      <c r="D134" s="155">
        <v>0</v>
      </c>
      <c r="E134" s="155"/>
      <c r="F134" s="155">
        <v>0</v>
      </c>
      <c r="G134" s="155">
        <v>7157.45</v>
      </c>
      <c r="H134" s="155">
        <v>0</v>
      </c>
      <c r="I134" s="155">
        <v>0</v>
      </c>
      <c r="J134" s="119"/>
      <c r="K134" s="119"/>
      <c r="L134" s="126">
        <f t="shared" si="4"/>
        <v>0</v>
      </c>
      <c r="M134" s="126">
        <v>0</v>
      </c>
      <c r="N134" s="126">
        <f t="shared" si="5"/>
        <v>7157.45</v>
      </c>
    </row>
    <row r="135" spans="1:14" x14ac:dyDescent="0.2">
      <c r="A135" s="22" t="s">
        <v>312</v>
      </c>
      <c r="B135" s="14" t="s">
        <v>313</v>
      </c>
      <c r="C135" s="23" t="s">
        <v>314</v>
      </c>
      <c r="D135" s="155">
        <v>15758</v>
      </c>
      <c r="E135" s="155"/>
      <c r="F135" s="155">
        <v>15767</v>
      </c>
      <c r="G135" s="155">
        <v>354230.57</v>
      </c>
      <c r="H135" s="155">
        <v>25483</v>
      </c>
      <c r="I135" s="155">
        <v>0</v>
      </c>
      <c r="J135" s="119"/>
      <c r="K135" s="119"/>
      <c r="L135" s="126">
        <f t="shared" si="4"/>
        <v>41250</v>
      </c>
      <c r="M135" s="126">
        <v>0</v>
      </c>
      <c r="N135" s="126">
        <f t="shared" si="5"/>
        <v>354230.57</v>
      </c>
    </row>
    <row r="136" spans="1:14" x14ac:dyDescent="0.2">
      <c r="A136" s="22" t="s">
        <v>315</v>
      </c>
      <c r="B136" s="14" t="s">
        <v>316</v>
      </c>
      <c r="C136" s="23" t="s">
        <v>317</v>
      </c>
      <c r="D136" s="155">
        <v>0</v>
      </c>
      <c r="E136" s="155"/>
      <c r="F136" s="155">
        <v>0</v>
      </c>
      <c r="G136" s="155">
        <v>5800</v>
      </c>
      <c r="H136" s="155">
        <v>0</v>
      </c>
      <c r="I136" s="155">
        <v>0</v>
      </c>
      <c r="J136" s="119"/>
      <c r="K136" s="119"/>
      <c r="L136" s="126">
        <f t="shared" si="4"/>
        <v>0</v>
      </c>
      <c r="M136" s="126">
        <v>0</v>
      </c>
      <c r="N136" s="126">
        <f t="shared" si="5"/>
        <v>5800</v>
      </c>
    </row>
    <row r="137" spans="1:14" x14ac:dyDescent="0.2">
      <c r="A137" s="22" t="s">
        <v>318</v>
      </c>
      <c r="B137" s="14" t="s">
        <v>316</v>
      </c>
      <c r="C137" s="23" t="s">
        <v>319</v>
      </c>
      <c r="D137" s="155">
        <v>0</v>
      </c>
      <c r="E137" s="155"/>
      <c r="F137" s="155">
        <v>0</v>
      </c>
      <c r="G137" s="155">
        <v>17558.78</v>
      </c>
      <c r="H137" s="155">
        <v>0</v>
      </c>
      <c r="I137" s="155">
        <v>0</v>
      </c>
      <c r="J137" s="119"/>
      <c r="K137" s="119"/>
      <c r="L137" s="126">
        <f t="shared" si="4"/>
        <v>0</v>
      </c>
      <c r="M137" s="126">
        <v>0</v>
      </c>
      <c r="N137" s="126">
        <f t="shared" si="5"/>
        <v>17558.78</v>
      </c>
    </row>
    <row r="138" spans="1:14" x14ac:dyDescent="0.2">
      <c r="A138" s="22" t="s">
        <v>320</v>
      </c>
      <c r="B138" s="14" t="s">
        <v>316</v>
      </c>
      <c r="C138" s="23" t="s">
        <v>321</v>
      </c>
      <c r="D138" s="155">
        <v>0</v>
      </c>
      <c r="E138" s="155"/>
      <c r="F138" s="155">
        <v>0</v>
      </c>
      <c r="G138" s="155">
        <v>9661.01</v>
      </c>
      <c r="H138" s="155">
        <v>0</v>
      </c>
      <c r="I138" s="155">
        <v>0</v>
      </c>
      <c r="J138" s="119"/>
      <c r="K138" s="119"/>
      <c r="L138" s="126">
        <f t="shared" si="4"/>
        <v>0</v>
      </c>
      <c r="M138" s="126">
        <v>0</v>
      </c>
      <c r="N138" s="126">
        <f t="shared" si="5"/>
        <v>9661.01</v>
      </c>
    </row>
    <row r="139" spans="1:14" x14ac:dyDescent="0.2">
      <c r="A139" s="22" t="s">
        <v>322</v>
      </c>
      <c r="B139" s="14" t="s">
        <v>316</v>
      </c>
      <c r="C139" s="23" t="s">
        <v>323</v>
      </c>
      <c r="D139" s="155">
        <v>0</v>
      </c>
      <c r="E139" s="155"/>
      <c r="F139" s="155">
        <v>0</v>
      </c>
      <c r="G139" s="155">
        <v>1007.28</v>
      </c>
      <c r="H139" s="155">
        <v>0</v>
      </c>
      <c r="I139" s="155">
        <v>0</v>
      </c>
      <c r="J139" s="119"/>
      <c r="K139" s="119"/>
      <c r="L139" s="126">
        <f t="shared" si="4"/>
        <v>0</v>
      </c>
      <c r="M139" s="126">
        <v>0</v>
      </c>
      <c r="N139" s="126">
        <f t="shared" si="5"/>
        <v>1007.28</v>
      </c>
    </row>
    <row r="140" spans="1:14" x14ac:dyDescent="0.2">
      <c r="A140" s="22" t="s">
        <v>324</v>
      </c>
      <c r="B140" s="14" t="s">
        <v>325</v>
      </c>
      <c r="C140" s="23" t="s">
        <v>326</v>
      </c>
      <c r="D140" s="155">
        <v>158798</v>
      </c>
      <c r="E140" s="155"/>
      <c r="F140" s="155">
        <v>160633</v>
      </c>
      <c r="G140" s="155">
        <v>192592.49000000005</v>
      </c>
      <c r="H140" s="155">
        <v>39303</v>
      </c>
      <c r="I140" s="155">
        <v>39303</v>
      </c>
      <c r="J140" s="119"/>
      <c r="K140" s="119"/>
      <c r="L140" s="126">
        <f t="shared" si="4"/>
        <v>199936</v>
      </c>
      <c r="M140" s="126">
        <v>0</v>
      </c>
      <c r="N140" s="126">
        <f t="shared" si="5"/>
        <v>231895.49000000005</v>
      </c>
    </row>
    <row r="141" spans="1:14" x14ac:dyDescent="0.2">
      <c r="A141" s="22" t="s">
        <v>327</v>
      </c>
      <c r="B141" s="14" t="s">
        <v>325</v>
      </c>
      <c r="C141" s="23" t="s">
        <v>328</v>
      </c>
      <c r="D141" s="155">
        <v>92602</v>
      </c>
      <c r="E141" s="155"/>
      <c r="F141" s="155">
        <v>89588</v>
      </c>
      <c r="G141" s="155">
        <v>123047.30000000002</v>
      </c>
      <c r="H141" s="155">
        <v>40869.230000000003</v>
      </c>
      <c r="I141" s="155">
        <v>40869.229999999996</v>
      </c>
      <c r="J141" s="119"/>
      <c r="K141" s="119"/>
      <c r="L141" s="126">
        <f t="shared" si="4"/>
        <v>130457.23000000001</v>
      </c>
      <c r="M141" s="126">
        <v>0</v>
      </c>
      <c r="N141" s="126">
        <f t="shared" si="5"/>
        <v>163916.53000000003</v>
      </c>
    </row>
    <row r="142" spans="1:14" x14ac:dyDescent="0.2">
      <c r="A142" s="22" t="s">
        <v>329</v>
      </c>
      <c r="B142" s="14" t="s">
        <v>330</v>
      </c>
      <c r="C142" s="23" t="s">
        <v>331</v>
      </c>
      <c r="D142" s="155">
        <v>0</v>
      </c>
      <c r="E142" s="155"/>
      <c r="F142" s="155">
        <v>0</v>
      </c>
      <c r="G142" s="155">
        <v>0</v>
      </c>
      <c r="H142" s="155">
        <v>0</v>
      </c>
      <c r="I142" s="155">
        <v>0</v>
      </c>
      <c r="J142" s="119"/>
      <c r="K142" s="119"/>
      <c r="L142" s="126">
        <f t="shared" si="4"/>
        <v>0</v>
      </c>
      <c r="M142" s="126">
        <v>0</v>
      </c>
      <c r="N142" s="126">
        <f t="shared" si="5"/>
        <v>0</v>
      </c>
    </row>
    <row r="143" spans="1:14" x14ac:dyDescent="0.2">
      <c r="A143" s="22" t="s">
        <v>332</v>
      </c>
      <c r="B143" s="14" t="s">
        <v>330</v>
      </c>
      <c r="C143" s="23" t="s">
        <v>333</v>
      </c>
      <c r="D143" s="155">
        <v>0</v>
      </c>
      <c r="E143" s="155"/>
      <c r="F143" s="155">
        <v>0</v>
      </c>
      <c r="G143" s="155">
        <v>0</v>
      </c>
      <c r="H143" s="155">
        <v>0</v>
      </c>
      <c r="I143" s="155">
        <v>0</v>
      </c>
      <c r="J143" s="119"/>
      <c r="K143" s="119"/>
      <c r="L143" s="126">
        <f t="shared" si="4"/>
        <v>0</v>
      </c>
      <c r="M143" s="126">
        <v>0</v>
      </c>
      <c r="N143" s="126">
        <f t="shared" si="5"/>
        <v>0</v>
      </c>
    </row>
    <row r="144" spans="1:14" x14ac:dyDescent="0.2">
      <c r="A144" s="22" t="s">
        <v>334</v>
      </c>
      <c r="B144" s="14" t="s">
        <v>335</v>
      </c>
      <c r="C144" s="23" t="s">
        <v>336</v>
      </c>
      <c r="D144" s="155">
        <v>0</v>
      </c>
      <c r="E144" s="155"/>
      <c r="F144" s="155">
        <v>0</v>
      </c>
      <c r="G144" s="155">
        <v>6083.8</v>
      </c>
      <c r="H144" s="155">
        <v>0</v>
      </c>
      <c r="I144" s="155">
        <v>0</v>
      </c>
      <c r="J144" s="119"/>
      <c r="K144" s="119"/>
      <c r="L144" s="126">
        <f t="shared" si="4"/>
        <v>0</v>
      </c>
      <c r="M144" s="126">
        <v>0</v>
      </c>
      <c r="N144" s="126">
        <f t="shared" si="5"/>
        <v>6083.8</v>
      </c>
    </row>
    <row r="145" spans="1:14" x14ac:dyDescent="0.2">
      <c r="A145" s="22" t="s">
        <v>337</v>
      </c>
      <c r="B145" s="14" t="s">
        <v>335</v>
      </c>
      <c r="C145" s="23" t="s">
        <v>338</v>
      </c>
      <c r="D145" s="155">
        <v>0</v>
      </c>
      <c r="E145" s="155"/>
      <c r="F145" s="155">
        <v>0</v>
      </c>
      <c r="G145" s="155">
        <v>14450.96</v>
      </c>
      <c r="H145" s="155">
        <v>0</v>
      </c>
      <c r="I145" s="155">
        <v>0</v>
      </c>
      <c r="J145" s="119"/>
      <c r="K145" s="119"/>
      <c r="L145" s="126">
        <f t="shared" si="4"/>
        <v>0</v>
      </c>
      <c r="M145" s="126">
        <v>0</v>
      </c>
      <c r="N145" s="126">
        <f t="shared" si="5"/>
        <v>14450.96</v>
      </c>
    </row>
    <row r="146" spans="1:14" x14ac:dyDescent="0.2">
      <c r="A146" s="22" t="s">
        <v>339</v>
      </c>
      <c r="B146" s="14" t="s">
        <v>335</v>
      </c>
      <c r="C146" s="23" t="s">
        <v>340</v>
      </c>
      <c r="D146" s="155">
        <v>0</v>
      </c>
      <c r="E146" s="155"/>
      <c r="F146" s="155">
        <v>0</v>
      </c>
      <c r="G146" s="155">
        <v>7641.0000000000009</v>
      </c>
      <c r="H146" s="155">
        <v>0</v>
      </c>
      <c r="I146" s="155">
        <v>0</v>
      </c>
      <c r="J146" s="119"/>
      <c r="K146" s="119"/>
      <c r="L146" s="126">
        <f t="shared" si="4"/>
        <v>0</v>
      </c>
      <c r="M146" s="126">
        <v>0</v>
      </c>
      <c r="N146" s="126">
        <f t="shared" si="5"/>
        <v>7641.0000000000009</v>
      </c>
    </row>
    <row r="147" spans="1:14" x14ac:dyDescent="0.2">
      <c r="A147" s="22" t="s">
        <v>341</v>
      </c>
      <c r="B147" s="14" t="s">
        <v>342</v>
      </c>
      <c r="C147" s="23" t="s">
        <v>343</v>
      </c>
      <c r="D147" s="155">
        <v>0</v>
      </c>
      <c r="E147" s="155"/>
      <c r="F147" s="155">
        <v>0</v>
      </c>
      <c r="G147" s="155">
        <v>6547.9999999999982</v>
      </c>
      <c r="H147" s="155">
        <v>346.12</v>
      </c>
      <c r="I147" s="155">
        <v>298.5</v>
      </c>
      <c r="J147" s="119"/>
      <c r="K147" s="119"/>
      <c r="L147" s="126">
        <f t="shared" si="4"/>
        <v>346.12</v>
      </c>
      <c r="M147" s="126">
        <v>0</v>
      </c>
      <c r="N147" s="126">
        <f t="shared" si="5"/>
        <v>6846.4999999999982</v>
      </c>
    </row>
    <row r="148" spans="1:14" x14ac:dyDescent="0.2">
      <c r="A148" s="22" t="s">
        <v>344</v>
      </c>
      <c r="B148" s="14" t="s">
        <v>342</v>
      </c>
      <c r="C148" s="23" t="s">
        <v>345</v>
      </c>
      <c r="D148" s="155">
        <v>0</v>
      </c>
      <c r="E148" s="155"/>
      <c r="F148" s="155">
        <v>0</v>
      </c>
      <c r="G148" s="155">
        <v>179666.52</v>
      </c>
      <c r="H148" s="155">
        <v>1225</v>
      </c>
      <c r="I148" s="155">
        <v>1362.5</v>
      </c>
      <c r="J148" s="119"/>
      <c r="K148" s="119"/>
      <c r="L148" s="126">
        <f t="shared" si="4"/>
        <v>1225</v>
      </c>
      <c r="M148" s="126">
        <v>0</v>
      </c>
      <c r="N148" s="126">
        <f t="shared" si="5"/>
        <v>181029.02</v>
      </c>
    </row>
    <row r="149" spans="1:14" x14ac:dyDescent="0.2">
      <c r="A149" s="22" t="s">
        <v>346</v>
      </c>
      <c r="B149" s="14" t="s">
        <v>342</v>
      </c>
      <c r="C149" s="23" t="s">
        <v>347</v>
      </c>
      <c r="D149" s="155">
        <v>0</v>
      </c>
      <c r="E149" s="155"/>
      <c r="F149" s="155">
        <v>0</v>
      </c>
      <c r="G149" s="155">
        <v>23750.1</v>
      </c>
      <c r="H149" s="155">
        <v>527.35</v>
      </c>
      <c r="I149" s="155">
        <v>290</v>
      </c>
      <c r="J149" s="119"/>
      <c r="K149" s="119"/>
      <c r="L149" s="126">
        <f t="shared" si="4"/>
        <v>527.35</v>
      </c>
      <c r="M149" s="126">
        <v>0</v>
      </c>
      <c r="N149" s="126">
        <f t="shared" si="5"/>
        <v>24040.1</v>
      </c>
    </row>
    <row r="150" spans="1:14" x14ac:dyDescent="0.2">
      <c r="A150" s="22" t="s">
        <v>348</v>
      </c>
      <c r="B150" s="14" t="s">
        <v>349</v>
      </c>
      <c r="C150" s="23" t="s">
        <v>350</v>
      </c>
      <c r="D150" s="155">
        <v>0</v>
      </c>
      <c r="E150" s="155"/>
      <c r="F150" s="155">
        <v>0</v>
      </c>
      <c r="G150" s="155">
        <v>6151.9600000000009</v>
      </c>
      <c r="H150" s="155">
        <v>0</v>
      </c>
      <c r="I150" s="155">
        <v>0</v>
      </c>
      <c r="J150" s="119"/>
      <c r="K150" s="119"/>
      <c r="L150" s="126">
        <f t="shared" si="4"/>
        <v>0</v>
      </c>
      <c r="M150" s="126">
        <v>0</v>
      </c>
      <c r="N150" s="126">
        <f t="shared" si="5"/>
        <v>6151.9600000000009</v>
      </c>
    </row>
    <row r="151" spans="1:14" x14ac:dyDescent="0.2">
      <c r="A151" s="22" t="s">
        <v>351</v>
      </c>
      <c r="B151" s="14" t="s">
        <v>349</v>
      </c>
      <c r="C151" s="23" t="s">
        <v>352</v>
      </c>
      <c r="D151" s="155">
        <v>0</v>
      </c>
      <c r="E151" s="155"/>
      <c r="F151" s="155">
        <v>0</v>
      </c>
      <c r="G151" s="155">
        <v>6077.5700000000006</v>
      </c>
      <c r="H151" s="155">
        <v>0</v>
      </c>
      <c r="I151" s="155">
        <v>0</v>
      </c>
      <c r="J151" s="119"/>
      <c r="K151" s="119"/>
      <c r="L151" s="126">
        <f t="shared" si="4"/>
        <v>0</v>
      </c>
      <c r="M151" s="126">
        <v>0</v>
      </c>
      <c r="N151" s="126">
        <f t="shared" si="5"/>
        <v>6077.5700000000006</v>
      </c>
    </row>
    <row r="152" spans="1:14" x14ac:dyDescent="0.2">
      <c r="A152" s="22" t="s">
        <v>353</v>
      </c>
      <c r="B152" s="14" t="s">
        <v>349</v>
      </c>
      <c r="C152" s="23" t="s">
        <v>354</v>
      </c>
      <c r="D152" s="155">
        <v>0</v>
      </c>
      <c r="E152" s="155"/>
      <c r="F152" s="155">
        <v>0</v>
      </c>
      <c r="G152" s="155">
        <v>17372.96</v>
      </c>
      <c r="H152" s="155">
        <v>0</v>
      </c>
      <c r="I152" s="155">
        <v>0</v>
      </c>
      <c r="J152" s="119"/>
      <c r="K152" s="119"/>
      <c r="L152" s="126">
        <f t="shared" si="4"/>
        <v>0</v>
      </c>
      <c r="M152" s="126">
        <v>0</v>
      </c>
      <c r="N152" s="126">
        <f t="shared" si="5"/>
        <v>17372.96</v>
      </c>
    </row>
    <row r="153" spans="1:14" x14ac:dyDescent="0.2">
      <c r="A153" s="22" t="s">
        <v>355</v>
      </c>
      <c r="B153" s="14" t="s">
        <v>356</v>
      </c>
      <c r="C153" s="23" t="s">
        <v>357</v>
      </c>
      <c r="D153" s="155">
        <v>0</v>
      </c>
      <c r="E153" s="155"/>
      <c r="F153" s="155">
        <v>0</v>
      </c>
      <c r="G153" s="155">
        <v>4026.3</v>
      </c>
      <c r="H153" s="155">
        <v>0</v>
      </c>
      <c r="I153" s="155">
        <v>0</v>
      </c>
      <c r="J153" s="119"/>
      <c r="K153" s="119"/>
      <c r="L153" s="126">
        <f t="shared" si="4"/>
        <v>0</v>
      </c>
      <c r="M153" s="126">
        <v>0</v>
      </c>
      <c r="N153" s="126">
        <f t="shared" si="5"/>
        <v>4026.3</v>
      </c>
    </row>
    <row r="154" spans="1:14" x14ac:dyDescent="0.2">
      <c r="A154" s="22" t="s">
        <v>358</v>
      </c>
      <c r="B154" s="14" t="s">
        <v>359</v>
      </c>
      <c r="C154" s="23" t="s">
        <v>360</v>
      </c>
      <c r="D154" s="155">
        <v>0</v>
      </c>
      <c r="E154" s="155"/>
      <c r="F154" s="155">
        <v>0</v>
      </c>
      <c r="G154" s="155">
        <v>42107.05</v>
      </c>
      <c r="H154" s="155">
        <v>0</v>
      </c>
      <c r="I154" s="155">
        <v>0</v>
      </c>
      <c r="J154" s="119"/>
      <c r="K154" s="119"/>
      <c r="L154" s="126">
        <f t="shared" si="4"/>
        <v>0</v>
      </c>
      <c r="M154" s="126">
        <v>0</v>
      </c>
      <c r="N154" s="126">
        <f t="shared" si="5"/>
        <v>42107.05</v>
      </c>
    </row>
    <row r="155" spans="1:14" x14ac:dyDescent="0.2">
      <c r="A155" s="22" t="s">
        <v>361</v>
      </c>
      <c r="B155" s="14" t="s">
        <v>359</v>
      </c>
      <c r="C155" s="23" t="s">
        <v>362</v>
      </c>
      <c r="D155" s="155">
        <v>0</v>
      </c>
      <c r="E155" s="155"/>
      <c r="F155" s="155">
        <v>0</v>
      </c>
      <c r="G155" s="155">
        <v>25007.780000000002</v>
      </c>
      <c r="H155" s="155">
        <v>0</v>
      </c>
      <c r="I155" s="155">
        <v>0</v>
      </c>
      <c r="J155" s="119"/>
      <c r="K155" s="119"/>
      <c r="L155" s="126">
        <f t="shared" si="4"/>
        <v>0</v>
      </c>
      <c r="M155" s="126">
        <v>0</v>
      </c>
      <c r="N155" s="126">
        <f t="shared" si="5"/>
        <v>25007.780000000002</v>
      </c>
    </row>
    <row r="156" spans="1:14" x14ac:dyDescent="0.2">
      <c r="A156" s="22" t="s">
        <v>363</v>
      </c>
      <c r="B156" s="14" t="s">
        <v>364</v>
      </c>
      <c r="C156" s="23" t="s">
        <v>365</v>
      </c>
      <c r="D156" s="155">
        <v>0</v>
      </c>
      <c r="E156" s="155"/>
      <c r="F156" s="155">
        <v>0</v>
      </c>
      <c r="G156" s="155">
        <v>10419.600000000002</v>
      </c>
      <c r="H156" s="155">
        <v>0</v>
      </c>
      <c r="I156" s="155">
        <v>0</v>
      </c>
      <c r="J156" s="119"/>
      <c r="K156" s="119"/>
      <c r="L156" s="126">
        <f t="shared" si="4"/>
        <v>0</v>
      </c>
      <c r="M156" s="126">
        <v>0</v>
      </c>
      <c r="N156" s="126">
        <f t="shared" si="5"/>
        <v>10419.600000000002</v>
      </c>
    </row>
    <row r="157" spans="1:14" x14ac:dyDescent="0.2">
      <c r="A157" s="22" t="s">
        <v>366</v>
      </c>
      <c r="B157" s="14" t="s">
        <v>364</v>
      </c>
      <c r="C157" s="23" t="s">
        <v>367</v>
      </c>
      <c r="D157" s="155">
        <v>0</v>
      </c>
      <c r="E157" s="155"/>
      <c r="F157" s="155">
        <v>0</v>
      </c>
      <c r="G157" s="155">
        <v>4697.6499999999996</v>
      </c>
      <c r="H157" s="155">
        <v>0</v>
      </c>
      <c r="I157" s="155">
        <v>0</v>
      </c>
      <c r="J157" s="119"/>
      <c r="K157" s="119"/>
      <c r="L157" s="126">
        <f t="shared" si="4"/>
        <v>0</v>
      </c>
      <c r="M157" s="126">
        <v>0</v>
      </c>
      <c r="N157" s="126">
        <f t="shared" si="5"/>
        <v>4697.6499999999996</v>
      </c>
    </row>
    <row r="158" spans="1:14" x14ac:dyDescent="0.2">
      <c r="A158" s="22" t="s">
        <v>368</v>
      </c>
      <c r="B158" s="14" t="s">
        <v>369</v>
      </c>
      <c r="C158" s="23" t="s">
        <v>370</v>
      </c>
      <c r="D158" s="155">
        <v>33732</v>
      </c>
      <c r="E158" s="155"/>
      <c r="F158" s="155">
        <v>33029</v>
      </c>
      <c r="G158" s="155">
        <v>223877.42</v>
      </c>
      <c r="H158" s="155">
        <v>0</v>
      </c>
      <c r="I158" s="155">
        <v>0</v>
      </c>
      <c r="J158" s="119"/>
      <c r="K158" s="119"/>
      <c r="L158" s="126">
        <f t="shared" si="4"/>
        <v>33029</v>
      </c>
      <c r="M158" s="126">
        <v>0</v>
      </c>
      <c r="N158" s="126">
        <f t="shared" si="5"/>
        <v>223877.42</v>
      </c>
    </row>
    <row r="159" spans="1:14" x14ac:dyDescent="0.2">
      <c r="A159" s="22" t="s">
        <v>371</v>
      </c>
      <c r="B159" s="14" t="s">
        <v>372</v>
      </c>
      <c r="C159" s="23" t="s">
        <v>373</v>
      </c>
      <c r="D159" s="155">
        <v>0</v>
      </c>
      <c r="E159" s="155"/>
      <c r="F159" s="155">
        <v>0</v>
      </c>
      <c r="G159" s="155">
        <v>7134</v>
      </c>
      <c r="H159" s="155">
        <v>0</v>
      </c>
      <c r="I159" s="155">
        <v>0</v>
      </c>
      <c r="J159" s="119"/>
      <c r="K159" s="119"/>
      <c r="L159" s="126">
        <f t="shared" si="4"/>
        <v>0</v>
      </c>
      <c r="M159" s="126">
        <v>0</v>
      </c>
      <c r="N159" s="126">
        <f t="shared" si="5"/>
        <v>7134</v>
      </c>
    </row>
    <row r="160" spans="1:14" x14ac:dyDescent="0.2">
      <c r="A160" s="22" t="s">
        <v>374</v>
      </c>
      <c r="B160" s="14" t="s">
        <v>372</v>
      </c>
      <c r="C160" s="23" t="s">
        <v>375</v>
      </c>
      <c r="D160" s="155">
        <v>0</v>
      </c>
      <c r="E160" s="155"/>
      <c r="F160" s="155">
        <v>0</v>
      </c>
      <c r="G160" s="155">
        <v>99203.900000000009</v>
      </c>
      <c r="H160" s="155">
        <v>0</v>
      </c>
      <c r="I160" s="155">
        <v>0</v>
      </c>
      <c r="J160" s="119"/>
      <c r="K160" s="119"/>
      <c r="L160" s="126">
        <f t="shared" si="4"/>
        <v>0</v>
      </c>
      <c r="M160" s="126">
        <v>0</v>
      </c>
      <c r="N160" s="126">
        <f t="shared" si="5"/>
        <v>99203.900000000009</v>
      </c>
    </row>
    <row r="161" spans="1:14" x14ac:dyDescent="0.2">
      <c r="A161" s="22" t="s">
        <v>376</v>
      </c>
      <c r="B161" s="14" t="s">
        <v>377</v>
      </c>
      <c r="C161" s="23" t="s">
        <v>378</v>
      </c>
      <c r="D161" s="155">
        <v>0</v>
      </c>
      <c r="E161" s="155"/>
      <c r="F161" s="155">
        <v>0</v>
      </c>
      <c r="G161" s="155">
        <v>8884.2900000000009</v>
      </c>
      <c r="H161" s="155">
        <v>0</v>
      </c>
      <c r="I161" s="155">
        <v>0</v>
      </c>
      <c r="J161" s="119"/>
      <c r="K161" s="119"/>
      <c r="L161" s="126">
        <f t="shared" si="4"/>
        <v>0</v>
      </c>
      <c r="M161" s="126">
        <v>0</v>
      </c>
      <c r="N161" s="126">
        <f t="shared" si="5"/>
        <v>8884.2900000000009</v>
      </c>
    </row>
    <row r="162" spans="1:14" x14ac:dyDescent="0.2">
      <c r="A162" s="22" t="s">
        <v>379</v>
      </c>
      <c r="B162" s="14" t="s">
        <v>377</v>
      </c>
      <c r="C162" s="23" t="s">
        <v>380</v>
      </c>
      <c r="D162" s="155">
        <v>0</v>
      </c>
      <c r="E162" s="155"/>
      <c r="F162" s="155">
        <v>0</v>
      </c>
      <c r="G162" s="155">
        <v>3897.7200000000003</v>
      </c>
      <c r="H162" s="155">
        <v>0</v>
      </c>
      <c r="I162" s="155">
        <v>0</v>
      </c>
      <c r="J162" s="119"/>
      <c r="K162" s="119"/>
      <c r="L162" s="126">
        <f t="shared" si="4"/>
        <v>0</v>
      </c>
      <c r="M162" s="126">
        <v>0</v>
      </c>
      <c r="N162" s="126">
        <f t="shared" si="5"/>
        <v>3897.7200000000003</v>
      </c>
    </row>
    <row r="163" spans="1:14" x14ac:dyDescent="0.2">
      <c r="A163" s="22" t="s">
        <v>381</v>
      </c>
      <c r="B163" s="14" t="s">
        <v>377</v>
      </c>
      <c r="C163" s="23" t="s">
        <v>382</v>
      </c>
      <c r="D163" s="155">
        <v>0</v>
      </c>
      <c r="E163" s="155"/>
      <c r="F163" s="155">
        <v>0</v>
      </c>
      <c r="G163" s="155">
        <v>4783.32</v>
      </c>
      <c r="H163" s="155">
        <v>0</v>
      </c>
      <c r="I163" s="155">
        <v>0</v>
      </c>
      <c r="J163" s="119"/>
      <c r="K163" s="119"/>
      <c r="L163" s="126">
        <f t="shared" si="4"/>
        <v>0</v>
      </c>
      <c r="M163" s="126">
        <v>0</v>
      </c>
      <c r="N163" s="126">
        <f t="shared" si="5"/>
        <v>4783.32</v>
      </c>
    </row>
    <row r="164" spans="1:14" x14ac:dyDescent="0.2">
      <c r="A164" s="22" t="s">
        <v>383</v>
      </c>
      <c r="B164" s="14" t="s">
        <v>377</v>
      </c>
      <c r="C164" s="23" t="s">
        <v>384</v>
      </c>
      <c r="D164" s="155">
        <v>0</v>
      </c>
      <c r="E164" s="155"/>
      <c r="F164" s="155">
        <v>0</v>
      </c>
      <c r="G164" s="155">
        <v>5982.8200000000006</v>
      </c>
      <c r="H164" s="155">
        <v>0</v>
      </c>
      <c r="I164" s="155">
        <v>0</v>
      </c>
      <c r="J164" s="119"/>
      <c r="K164" s="119"/>
      <c r="L164" s="126">
        <f t="shared" si="4"/>
        <v>0</v>
      </c>
      <c r="M164" s="126">
        <v>0</v>
      </c>
      <c r="N164" s="126">
        <f t="shared" si="5"/>
        <v>5982.8200000000006</v>
      </c>
    </row>
    <row r="165" spans="1:14" x14ac:dyDescent="0.2">
      <c r="A165" s="22" t="s">
        <v>385</v>
      </c>
      <c r="B165" s="14" t="s">
        <v>377</v>
      </c>
      <c r="C165" s="23" t="s">
        <v>386</v>
      </c>
      <c r="D165" s="155">
        <v>0</v>
      </c>
      <c r="E165" s="155"/>
      <c r="F165" s="155">
        <v>0</v>
      </c>
      <c r="G165" s="155">
        <v>4012</v>
      </c>
      <c r="H165" s="155">
        <v>0</v>
      </c>
      <c r="I165" s="155">
        <v>0</v>
      </c>
      <c r="J165" s="119"/>
      <c r="K165" s="119"/>
      <c r="L165" s="126">
        <f t="shared" si="4"/>
        <v>0</v>
      </c>
      <c r="M165" s="126">
        <v>0</v>
      </c>
      <c r="N165" s="126">
        <f t="shared" si="5"/>
        <v>4012</v>
      </c>
    </row>
    <row r="166" spans="1:14" x14ac:dyDescent="0.2">
      <c r="A166" s="22" t="s">
        <v>387</v>
      </c>
      <c r="B166" s="14" t="s">
        <v>388</v>
      </c>
      <c r="C166" s="23" t="s">
        <v>389</v>
      </c>
      <c r="D166" s="155">
        <v>0</v>
      </c>
      <c r="E166" s="155"/>
      <c r="F166" s="155">
        <v>0</v>
      </c>
      <c r="G166" s="155">
        <v>25049.3</v>
      </c>
      <c r="H166" s="155">
        <v>0</v>
      </c>
      <c r="I166" s="155">
        <v>0</v>
      </c>
      <c r="J166" s="119"/>
      <c r="K166" s="119"/>
      <c r="L166" s="126">
        <f t="shared" si="4"/>
        <v>0</v>
      </c>
      <c r="M166" s="126">
        <v>0</v>
      </c>
      <c r="N166" s="126">
        <f t="shared" si="5"/>
        <v>25049.3</v>
      </c>
    </row>
    <row r="167" spans="1:14" x14ac:dyDescent="0.2">
      <c r="A167" s="22" t="s">
        <v>390</v>
      </c>
      <c r="B167" s="14" t="s">
        <v>388</v>
      </c>
      <c r="C167" s="23" t="s">
        <v>391</v>
      </c>
      <c r="D167" s="155">
        <v>0</v>
      </c>
      <c r="E167" s="155"/>
      <c r="F167" s="155">
        <v>0</v>
      </c>
      <c r="G167" s="155">
        <v>23861.5</v>
      </c>
      <c r="H167" s="155">
        <v>0</v>
      </c>
      <c r="I167" s="155">
        <v>0</v>
      </c>
      <c r="J167" s="119"/>
      <c r="K167" s="119"/>
      <c r="L167" s="126">
        <f t="shared" si="4"/>
        <v>0</v>
      </c>
      <c r="M167" s="126">
        <v>0</v>
      </c>
      <c r="N167" s="126">
        <f t="shared" si="5"/>
        <v>23861.5</v>
      </c>
    </row>
    <row r="168" spans="1:14" x14ac:dyDescent="0.2">
      <c r="A168" s="22" t="s">
        <v>392</v>
      </c>
      <c r="B168" s="14" t="s">
        <v>388</v>
      </c>
      <c r="C168" s="23" t="s">
        <v>393</v>
      </c>
      <c r="D168" s="155">
        <v>0</v>
      </c>
      <c r="E168" s="155"/>
      <c r="F168" s="155">
        <v>0</v>
      </c>
      <c r="G168" s="155">
        <v>23385.670000000002</v>
      </c>
      <c r="H168" s="155">
        <v>0</v>
      </c>
      <c r="I168" s="155">
        <v>0</v>
      </c>
      <c r="J168" s="119"/>
      <c r="K168" s="119"/>
      <c r="L168" s="126">
        <f t="shared" si="4"/>
        <v>0</v>
      </c>
      <c r="M168" s="126">
        <v>0</v>
      </c>
      <c r="N168" s="126">
        <f t="shared" si="5"/>
        <v>23385.670000000002</v>
      </c>
    </row>
    <row r="169" spans="1:14" x14ac:dyDescent="0.2">
      <c r="A169" s="22" t="s">
        <v>394</v>
      </c>
      <c r="B169" s="14" t="s">
        <v>388</v>
      </c>
      <c r="C169" s="23" t="s">
        <v>395</v>
      </c>
      <c r="D169" s="155">
        <v>59162</v>
      </c>
      <c r="E169" s="155"/>
      <c r="F169" s="155">
        <v>56030</v>
      </c>
      <c r="G169" s="155">
        <v>258474.78999999998</v>
      </c>
      <c r="H169" s="155">
        <v>40334</v>
      </c>
      <c r="I169" s="155">
        <v>40537.06</v>
      </c>
      <c r="J169" s="119"/>
      <c r="K169" s="119"/>
      <c r="L169" s="126">
        <f t="shared" si="4"/>
        <v>96364</v>
      </c>
      <c r="M169" s="126">
        <v>0</v>
      </c>
      <c r="N169" s="126">
        <f t="shared" si="5"/>
        <v>299011.84999999998</v>
      </c>
    </row>
    <row r="170" spans="1:14" x14ac:dyDescent="0.2">
      <c r="A170" s="22" t="s">
        <v>396</v>
      </c>
      <c r="B170" s="14" t="s">
        <v>388</v>
      </c>
      <c r="C170" s="23" t="s">
        <v>397</v>
      </c>
      <c r="D170" s="155">
        <v>62765</v>
      </c>
      <c r="E170" s="155"/>
      <c r="F170" s="155">
        <v>61050</v>
      </c>
      <c r="G170" s="155">
        <v>58912.389999999992</v>
      </c>
      <c r="H170" s="155">
        <v>15661</v>
      </c>
      <c r="I170" s="155">
        <v>15661</v>
      </c>
      <c r="J170" s="119"/>
      <c r="K170" s="119"/>
      <c r="L170" s="126">
        <f t="shared" si="4"/>
        <v>76711</v>
      </c>
      <c r="M170" s="126">
        <v>0</v>
      </c>
      <c r="N170" s="126">
        <f t="shared" si="5"/>
        <v>74573.389999999985</v>
      </c>
    </row>
    <row r="171" spans="1:14" x14ac:dyDescent="0.2">
      <c r="A171" s="98" t="s">
        <v>398</v>
      </c>
      <c r="B171" s="14" t="s">
        <v>388</v>
      </c>
      <c r="C171" s="23" t="s">
        <v>399</v>
      </c>
      <c r="D171" s="155">
        <v>209649</v>
      </c>
      <c r="E171" s="155"/>
      <c r="F171" s="155">
        <v>203821</v>
      </c>
      <c r="G171" s="155">
        <v>973388.98000000021</v>
      </c>
      <c r="H171" s="155">
        <v>30555</v>
      </c>
      <c r="I171" s="155">
        <v>30555</v>
      </c>
      <c r="J171" s="119"/>
      <c r="K171" s="119"/>
      <c r="L171" s="126">
        <f t="shared" si="4"/>
        <v>234376</v>
      </c>
      <c r="M171" s="126">
        <v>0</v>
      </c>
      <c r="N171" s="126">
        <f t="shared" si="5"/>
        <v>1003943.9800000002</v>
      </c>
    </row>
    <row r="172" spans="1:14" x14ac:dyDescent="0.2">
      <c r="A172" s="98" t="s">
        <v>400</v>
      </c>
      <c r="B172" s="14" t="s">
        <v>388</v>
      </c>
      <c r="C172" s="23" t="s">
        <v>401</v>
      </c>
      <c r="D172" s="155">
        <v>0</v>
      </c>
      <c r="E172" s="155"/>
      <c r="F172" s="155">
        <v>0</v>
      </c>
      <c r="G172" s="155">
        <v>79282.040000000037</v>
      </c>
      <c r="H172" s="155">
        <v>0</v>
      </c>
      <c r="I172" s="155">
        <v>0</v>
      </c>
      <c r="J172" s="119"/>
      <c r="K172" s="119"/>
      <c r="L172" s="126">
        <f t="shared" si="4"/>
        <v>0</v>
      </c>
      <c r="M172" s="126">
        <v>0</v>
      </c>
      <c r="N172" s="126">
        <f t="shared" si="5"/>
        <v>79282.040000000037</v>
      </c>
    </row>
    <row r="173" spans="1:14" x14ac:dyDescent="0.2">
      <c r="A173" s="98" t="s">
        <v>402</v>
      </c>
      <c r="B173" s="14" t="s">
        <v>388</v>
      </c>
      <c r="C173" s="23" t="s">
        <v>403</v>
      </c>
      <c r="D173" s="155">
        <v>46043</v>
      </c>
      <c r="E173" s="155"/>
      <c r="F173" s="155">
        <v>44014</v>
      </c>
      <c r="G173" s="155">
        <v>44175.18</v>
      </c>
      <c r="H173" s="155">
        <v>25288</v>
      </c>
      <c r="I173" s="155">
        <v>25288</v>
      </c>
      <c r="J173" s="119"/>
      <c r="K173" s="119"/>
      <c r="L173" s="126">
        <f t="shared" si="4"/>
        <v>69302</v>
      </c>
      <c r="M173" s="126">
        <v>0</v>
      </c>
      <c r="N173" s="126">
        <f t="shared" si="5"/>
        <v>69463.179999999993</v>
      </c>
    </row>
    <row r="174" spans="1:14" x14ac:dyDescent="0.2">
      <c r="A174" s="98" t="s">
        <v>404</v>
      </c>
      <c r="B174" s="14" t="s">
        <v>388</v>
      </c>
      <c r="C174" s="23" t="s">
        <v>405</v>
      </c>
      <c r="D174" s="155">
        <v>0</v>
      </c>
      <c r="E174" s="155"/>
      <c r="F174" s="155">
        <v>0</v>
      </c>
      <c r="G174" s="155">
        <v>11439</v>
      </c>
      <c r="H174" s="155">
        <v>0</v>
      </c>
      <c r="I174" s="155">
        <v>0</v>
      </c>
      <c r="J174" s="119"/>
      <c r="K174" s="119"/>
      <c r="L174" s="126">
        <f t="shared" si="4"/>
        <v>0</v>
      </c>
      <c r="M174" s="126">
        <v>0</v>
      </c>
      <c r="N174" s="126">
        <f t="shared" si="5"/>
        <v>11439</v>
      </c>
    </row>
    <row r="175" spans="1:14" x14ac:dyDescent="0.2">
      <c r="A175" s="98" t="s">
        <v>406</v>
      </c>
      <c r="B175" s="14" t="s">
        <v>388</v>
      </c>
      <c r="C175" s="23" t="s">
        <v>407</v>
      </c>
      <c r="D175" s="155">
        <v>0</v>
      </c>
      <c r="E175" s="155"/>
      <c r="F175" s="155">
        <v>0</v>
      </c>
      <c r="G175" s="155">
        <v>1943</v>
      </c>
      <c r="H175" s="155">
        <v>0</v>
      </c>
      <c r="I175" s="155">
        <v>0</v>
      </c>
      <c r="J175" s="119"/>
      <c r="K175" s="119"/>
      <c r="L175" s="126">
        <f t="shared" si="4"/>
        <v>0</v>
      </c>
      <c r="M175" s="126">
        <v>0</v>
      </c>
      <c r="N175" s="126">
        <f t="shared" si="5"/>
        <v>1943</v>
      </c>
    </row>
    <row r="176" spans="1:14" x14ac:dyDescent="0.2">
      <c r="A176" s="98" t="s">
        <v>408</v>
      </c>
      <c r="B176" s="14" t="s">
        <v>388</v>
      </c>
      <c r="C176" s="23" t="s">
        <v>409</v>
      </c>
      <c r="D176" s="155">
        <v>0</v>
      </c>
      <c r="E176" s="155"/>
      <c r="F176" s="155">
        <v>0</v>
      </c>
      <c r="G176" s="155">
        <v>16622.399999999998</v>
      </c>
      <c r="H176" s="155">
        <v>0</v>
      </c>
      <c r="I176" s="155">
        <v>0</v>
      </c>
      <c r="J176" s="119"/>
      <c r="K176" s="119"/>
      <c r="L176" s="126">
        <f t="shared" si="4"/>
        <v>0</v>
      </c>
      <c r="M176" s="126">
        <v>0</v>
      </c>
      <c r="N176" s="126">
        <f t="shared" si="5"/>
        <v>16622.399999999998</v>
      </c>
    </row>
    <row r="177" spans="1:14" x14ac:dyDescent="0.2">
      <c r="A177" s="98" t="s">
        <v>410</v>
      </c>
      <c r="B177" s="14" t="s">
        <v>388</v>
      </c>
      <c r="C177" s="23" t="s">
        <v>411</v>
      </c>
      <c r="D177" s="155">
        <v>0</v>
      </c>
      <c r="E177" s="155"/>
      <c r="F177" s="155">
        <v>0</v>
      </c>
      <c r="G177" s="155">
        <v>1372</v>
      </c>
      <c r="H177" s="155">
        <v>0</v>
      </c>
      <c r="I177" s="155">
        <v>0</v>
      </c>
      <c r="J177" s="119"/>
      <c r="K177" s="119"/>
      <c r="L177" s="126">
        <f t="shared" si="4"/>
        <v>0</v>
      </c>
      <c r="M177" s="126">
        <v>0</v>
      </c>
      <c r="N177" s="126">
        <f t="shared" si="5"/>
        <v>1372</v>
      </c>
    </row>
    <row r="178" spans="1:14" x14ac:dyDescent="0.2">
      <c r="A178" s="99" t="s">
        <v>412</v>
      </c>
      <c r="B178" s="14" t="s">
        <v>413</v>
      </c>
      <c r="C178" s="23" t="s">
        <v>414</v>
      </c>
      <c r="D178" s="155">
        <v>0</v>
      </c>
      <c r="E178" s="155"/>
      <c r="F178" s="155">
        <v>0</v>
      </c>
      <c r="G178" s="155">
        <v>14988.68</v>
      </c>
      <c r="H178" s="155">
        <v>0</v>
      </c>
      <c r="I178" s="155">
        <v>0</v>
      </c>
      <c r="J178" s="119"/>
      <c r="K178" s="119"/>
      <c r="L178" s="126">
        <f t="shared" si="4"/>
        <v>0</v>
      </c>
      <c r="M178" s="126">
        <v>0</v>
      </c>
      <c r="N178" s="126">
        <f t="shared" si="5"/>
        <v>14988.68</v>
      </c>
    </row>
    <row r="179" spans="1:14" x14ac:dyDescent="0.2">
      <c r="A179" s="99" t="s">
        <v>415</v>
      </c>
      <c r="B179" s="14" t="s">
        <v>413</v>
      </c>
      <c r="C179" s="23" t="s">
        <v>416</v>
      </c>
      <c r="D179" s="155">
        <v>0</v>
      </c>
      <c r="E179" s="155"/>
      <c r="F179" s="155">
        <v>0</v>
      </c>
      <c r="G179" s="155">
        <v>9710.67</v>
      </c>
      <c r="H179" s="155">
        <v>0</v>
      </c>
      <c r="I179" s="155">
        <v>0</v>
      </c>
      <c r="J179" s="119"/>
      <c r="K179" s="119"/>
      <c r="L179" s="126">
        <f t="shared" si="4"/>
        <v>0</v>
      </c>
      <c r="M179" s="126">
        <v>0</v>
      </c>
      <c r="N179" s="126">
        <f t="shared" si="5"/>
        <v>9710.67</v>
      </c>
    </row>
    <row r="180" spans="1:14" x14ac:dyDescent="0.2">
      <c r="A180" s="99" t="s">
        <v>417</v>
      </c>
      <c r="B180" s="14" t="s">
        <v>413</v>
      </c>
      <c r="C180" s="23" t="s">
        <v>418</v>
      </c>
      <c r="D180" s="155">
        <v>0</v>
      </c>
      <c r="E180" s="155"/>
      <c r="F180" s="155">
        <v>0</v>
      </c>
      <c r="G180" s="155">
        <v>6070.35</v>
      </c>
      <c r="H180" s="155">
        <v>0</v>
      </c>
      <c r="I180" s="155">
        <v>0</v>
      </c>
      <c r="J180" s="119"/>
      <c r="K180" s="119"/>
      <c r="L180" s="126">
        <f t="shared" si="4"/>
        <v>0</v>
      </c>
      <c r="M180" s="126">
        <v>0</v>
      </c>
      <c r="N180" s="126">
        <f t="shared" si="5"/>
        <v>6070.35</v>
      </c>
    </row>
    <row r="181" spans="1:14" x14ac:dyDescent="0.2">
      <c r="A181" s="99" t="s">
        <v>419</v>
      </c>
      <c r="B181" s="14" t="s">
        <v>413</v>
      </c>
      <c r="C181" s="23" t="s">
        <v>420</v>
      </c>
      <c r="D181" s="155">
        <v>0</v>
      </c>
      <c r="E181" s="155"/>
      <c r="F181" s="155">
        <v>0</v>
      </c>
      <c r="G181" s="155">
        <v>4525.71</v>
      </c>
      <c r="H181" s="155">
        <v>0</v>
      </c>
      <c r="I181" s="155">
        <v>0</v>
      </c>
      <c r="J181" s="119"/>
      <c r="K181" s="119"/>
      <c r="L181" s="126">
        <f t="shared" si="4"/>
        <v>0</v>
      </c>
      <c r="M181" s="126">
        <v>0</v>
      </c>
      <c r="N181" s="126">
        <f t="shared" si="5"/>
        <v>4525.71</v>
      </c>
    </row>
    <row r="182" spans="1:14" x14ac:dyDescent="0.2">
      <c r="A182" s="99" t="s">
        <v>421</v>
      </c>
      <c r="B182" s="14"/>
      <c r="C182" s="23" t="s">
        <v>422</v>
      </c>
      <c r="D182" s="158">
        <v>161754</v>
      </c>
      <c r="E182" s="155"/>
      <c r="F182" s="158">
        <v>152540</v>
      </c>
      <c r="G182" s="155">
        <v>156483.58999999997</v>
      </c>
      <c r="H182" s="158">
        <v>36654</v>
      </c>
      <c r="I182" s="155">
        <v>36654</v>
      </c>
      <c r="J182" s="119"/>
      <c r="K182" s="119"/>
      <c r="L182" s="126">
        <f t="shared" si="4"/>
        <v>189194</v>
      </c>
      <c r="M182" s="126">
        <v>0</v>
      </c>
      <c r="N182" s="126">
        <f t="shared" si="5"/>
        <v>193137.58999999997</v>
      </c>
    </row>
    <row r="183" spans="1:14" x14ac:dyDescent="0.2">
      <c r="A183" s="100" t="s">
        <v>423</v>
      </c>
      <c r="B183" s="4"/>
      <c r="C183" s="47" t="s">
        <v>424</v>
      </c>
      <c r="D183" s="155">
        <v>429527</v>
      </c>
      <c r="E183" s="155"/>
      <c r="F183" s="155">
        <v>214493</v>
      </c>
      <c r="G183" s="155">
        <v>224663.31999999998</v>
      </c>
      <c r="H183" s="155">
        <v>19625</v>
      </c>
      <c r="I183" s="155">
        <v>19625</v>
      </c>
      <c r="J183" s="119"/>
      <c r="K183" s="119"/>
      <c r="L183" s="126">
        <f t="shared" si="4"/>
        <v>234118</v>
      </c>
      <c r="M183" s="126">
        <v>0</v>
      </c>
      <c r="N183" s="126">
        <f t="shared" si="5"/>
        <v>244288.31999999998</v>
      </c>
    </row>
    <row r="184" spans="1:14" x14ac:dyDescent="0.2">
      <c r="A184" s="100" t="s">
        <v>425</v>
      </c>
      <c r="B184" s="4"/>
      <c r="C184" s="48" t="s">
        <v>426</v>
      </c>
      <c r="D184" s="155">
        <v>76450</v>
      </c>
      <c r="E184" s="155"/>
      <c r="F184" s="155">
        <v>38136</v>
      </c>
      <c r="G184" s="155">
        <v>38136</v>
      </c>
      <c r="H184" s="155">
        <v>25629</v>
      </c>
      <c r="I184" s="155">
        <v>32946.1</v>
      </c>
      <c r="J184" s="119"/>
      <c r="K184" s="119"/>
      <c r="L184" s="126">
        <f t="shared" si="4"/>
        <v>63765</v>
      </c>
      <c r="M184" s="126">
        <v>0</v>
      </c>
      <c r="N184" s="126">
        <f t="shared" si="5"/>
        <v>71082.100000000006</v>
      </c>
    </row>
    <row r="185" spans="1:14" x14ac:dyDescent="0.2">
      <c r="A185" s="100" t="s">
        <v>427</v>
      </c>
      <c r="B185" s="4"/>
      <c r="C185" s="48" t="s">
        <v>428</v>
      </c>
      <c r="D185" s="155">
        <v>428643</v>
      </c>
      <c r="E185" s="155"/>
      <c r="F185" s="155">
        <v>212391</v>
      </c>
      <c r="G185" s="155">
        <v>212391</v>
      </c>
      <c r="H185" s="155">
        <v>31536</v>
      </c>
      <c r="I185" s="155">
        <v>31536</v>
      </c>
      <c r="J185" s="119"/>
      <c r="K185" s="119"/>
      <c r="L185" s="126">
        <f t="shared" si="4"/>
        <v>243927</v>
      </c>
      <c r="M185" s="126">
        <v>0</v>
      </c>
      <c r="N185" s="126">
        <f t="shared" si="5"/>
        <v>243927</v>
      </c>
    </row>
    <row r="186" spans="1:14" x14ac:dyDescent="0.2">
      <c r="A186" s="100" t="s">
        <v>429</v>
      </c>
      <c r="B186" s="4"/>
      <c r="C186" s="48" t="s">
        <v>430</v>
      </c>
      <c r="D186" s="155">
        <v>300539</v>
      </c>
      <c r="E186" s="155"/>
      <c r="F186" s="155">
        <v>149884</v>
      </c>
      <c r="G186" s="155">
        <v>149884.00000000003</v>
      </c>
      <c r="H186" s="155">
        <v>20171</v>
      </c>
      <c r="I186" s="155">
        <v>20166.530000000002</v>
      </c>
      <c r="J186" s="119"/>
      <c r="K186" s="119"/>
      <c r="L186" s="126">
        <f t="shared" si="4"/>
        <v>170055</v>
      </c>
      <c r="M186" s="126">
        <v>0</v>
      </c>
      <c r="N186" s="126">
        <f t="shared" si="5"/>
        <v>170050.53000000003</v>
      </c>
    </row>
    <row r="187" spans="1:14" x14ac:dyDescent="0.2">
      <c r="A187" s="100" t="s">
        <v>431</v>
      </c>
      <c r="B187" s="4"/>
      <c r="C187" s="48" t="s">
        <v>432</v>
      </c>
      <c r="D187" s="155">
        <v>257870</v>
      </c>
      <c r="E187" s="155"/>
      <c r="F187" s="155">
        <v>167236</v>
      </c>
      <c r="G187" s="155">
        <v>167403.85999999999</v>
      </c>
      <c r="H187" s="155">
        <v>3716</v>
      </c>
      <c r="I187" s="155">
        <v>3716</v>
      </c>
      <c r="J187" s="119"/>
      <c r="K187" s="119"/>
      <c r="L187" s="126">
        <f t="shared" si="4"/>
        <v>170952</v>
      </c>
      <c r="M187" s="126">
        <v>0</v>
      </c>
      <c r="N187" s="126">
        <f t="shared" si="5"/>
        <v>171119.86</v>
      </c>
    </row>
    <row r="188" spans="1:14" x14ac:dyDescent="0.2">
      <c r="A188" s="101" t="s">
        <v>433</v>
      </c>
      <c r="B188" s="4"/>
      <c r="C188" s="48" t="s">
        <v>434</v>
      </c>
      <c r="D188" s="155">
        <v>373867</v>
      </c>
      <c r="E188" s="155"/>
      <c r="F188" s="155">
        <v>184870</v>
      </c>
      <c r="G188" s="155">
        <v>187954.46</v>
      </c>
      <c r="H188" s="155">
        <v>20226</v>
      </c>
      <c r="I188" s="155">
        <v>38915.869999999995</v>
      </c>
      <c r="J188" s="119"/>
      <c r="K188" s="119"/>
      <c r="L188" s="126">
        <f t="shared" si="4"/>
        <v>205096</v>
      </c>
      <c r="M188" s="126">
        <v>0</v>
      </c>
      <c r="N188" s="126">
        <f t="shared" si="5"/>
        <v>226870.33</v>
      </c>
    </row>
    <row r="189" spans="1:14" x14ac:dyDescent="0.2">
      <c r="A189" s="100" t="s">
        <v>435</v>
      </c>
      <c r="B189" s="4"/>
      <c r="C189" s="48" t="s">
        <v>436</v>
      </c>
      <c r="D189" s="155">
        <v>372952</v>
      </c>
      <c r="E189" s="155"/>
      <c r="F189" s="155">
        <v>184889</v>
      </c>
      <c r="G189" s="155">
        <v>183497.57</v>
      </c>
      <c r="H189" s="155">
        <v>28897.01</v>
      </c>
      <c r="I189" s="155">
        <v>28897.010000000002</v>
      </c>
      <c r="J189" s="119"/>
      <c r="K189" s="119"/>
      <c r="L189" s="126">
        <f t="shared" si="4"/>
        <v>213786.01</v>
      </c>
      <c r="M189" s="126">
        <v>0</v>
      </c>
      <c r="N189" s="126">
        <f t="shared" si="5"/>
        <v>212394.58000000002</v>
      </c>
    </row>
    <row r="190" spans="1:14" x14ac:dyDescent="0.2">
      <c r="A190" s="100" t="s">
        <v>437</v>
      </c>
      <c r="B190" s="4"/>
      <c r="C190" s="48" t="s">
        <v>438</v>
      </c>
      <c r="D190" s="155">
        <v>205663</v>
      </c>
      <c r="E190" s="155"/>
      <c r="F190" s="155">
        <v>113641</v>
      </c>
      <c r="G190" s="155">
        <v>113641</v>
      </c>
      <c r="H190" s="155">
        <v>2965</v>
      </c>
      <c r="I190" s="155">
        <v>2965</v>
      </c>
      <c r="J190" s="119"/>
      <c r="K190" s="119"/>
      <c r="L190" s="126">
        <f t="shared" si="4"/>
        <v>116606</v>
      </c>
      <c r="M190" s="126">
        <v>0</v>
      </c>
      <c r="N190" s="126">
        <f t="shared" si="5"/>
        <v>116606</v>
      </c>
    </row>
    <row r="191" spans="1:14" x14ac:dyDescent="0.2">
      <c r="A191" s="100" t="s">
        <v>439</v>
      </c>
      <c r="B191" s="4"/>
      <c r="C191" s="48" t="s">
        <v>440</v>
      </c>
      <c r="D191" s="155">
        <v>163181</v>
      </c>
      <c r="E191" s="155"/>
      <c r="F191" s="155">
        <v>81499</v>
      </c>
      <c r="G191" s="155">
        <v>81499</v>
      </c>
      <c r="H191" s="155">
        <v>16138</v>
      </c>
      <c r="I191" s="155">
        <v>16138</v>
      </c>
      <c r="J191" s="119"/>
      <c r="K191" s="119"/>
      <c r="L191" s="126">
        <f t="shared" si="4"/>
        <v>97637</v>
      </c>
      <c r="M191" s="126">
        <v>0</v>
      </c>
      <c r="N191" s="126">
        <f t="shared" si="5"/>
        <v>97637</v>
      </c>
    </row>
    <row r="192" spans="1:14" x14ac:dyDescent="0.2">
      <c r="A192" s="100" t="s">
        <v>441</v>
      </c>
      <c r="B192" s="4"/>
      <c r="C192" s="48" t="s">
        <v>442</v>
      </c>
      <c r="D192" s="155">
        <v>0</v>
      </c>
      <c r="E192" s="155"/>
      <c r="F192" s="155">
        <v>0</v>
      </c>
      <c r="G192" s="155">
        <v>0</v>
      </c>
      <c r="H192" s="155">
        <v>0</v>
      </c>
      <c r="I192" s="155">
        <v>0</v>
      </c>
      <c r="J192" s="119"/>
      <c r="K192" s="119"/>
      <c r="L192" s="126">
        <f t="shared" si="4"/>
        <v>0</v>
      </c>
      <c r="M192" s="126">
        <v>0</v>
      </c>
      <c r="N192" s="126">
        <f t="shared" si="5"/>
        <v>0</v>
      </c>
    </row>
    <row r="193" spans="1:14" x14ac:dyDescent="0.2">
      <c r="A193" s="100" t="s">
        <v>443</v>
      </c>
      <c r="B193" s="4"/>
      <c r="C193" s="48" t="s">
        <v>444</v>
      </c>
      <c r="D193" s="155">
        <v>179068</v>
      </c>
      <c r="E193" s="155"/>
      <c r="F193" s="155">
        <v>87966</v>
      </c>
      <c r="G193" s="155">
        <v>87966</v>
      </c>
      <c r="H193" s="155">
        <v>25649</v>
      </c>
      <c r="I193" s="155">
        <v>25649</v>
      </c>
      <c r="J193" s="119"/>
      <c r="K193" s="119"/>
      <c r="L193" s="126">
        <f t="shared" si="4"/>
        <v>113615</v>
      </c>
      <c r="M193" s="126">
        <v>0</v>
      </c>
      <c r="N193" s="126">
        <f t="shared" si="5"/>
        <v>113615</v>
      </c>
    </row>
    <row r="194" spans="1:14" x14ac:dyDescent="0.2">
      <c r="A194" s="100" t="s">
        <v>445</v>
      </c>
      <c r="B194" s="4"/>
      <c r="C194" s="48" t="s">
        <v>446</v>
      </c>
      <c r="D194" s="155">
        <v>208094</v>
      </c>
      <c r="E194" s="155"/>
      <c r="F194" s="155">
        <v>105091</v>
      </c>
      <c r="G194" s="155">
        <v>137016</v>
      </c>
      <c r="H194" s="155">
        <v>0</v>
      </c>
      <c r="I194" s="155">
        <v>0</v>
      </c>
      <c r="J194" s="119"/>
      <c r="K194" s="119"/>
      <c r="L194" s="126">
        <f t="shared" si="4"/>
        <v>105091</v>
      </c>
      <c r="M194" s="126">
        <v>0</v>
      </c>
      <c r="N194" s="126">
        <f t="shared" si="5"/>
        <v>137016</v>
      </c>
    </row>
    <row r="195" spans="1:14" x14ac:dyDescent="0.2">
      <c r="A195" s="102" t="s">
        <v>447</v>
      </c>
      <c r="B195" s="4"/>
      <c r="C195" s="48" t="s">
        <v>448</v>
      </c>
      <c r="D195" s="155">
        <v>0</v>
      </c>
      <c r="E195" s="155"/>
      <c r="F195" s="155">
        <v>0</v>
      </c>
      <c r="G195" s="155">
        <v>0</v>
      </c>
      <c r="H195" s="155">
        <v>0</v>
      </c>
      <c r="I195" s="155">
        <v>0</v>
      </c>
      <c r="J195" s="119"/>
      <c r="K195" s="119"/>
      <c r="L195" s="126">
        <f t="shared" si="4"/>
        <v>0</v>
      </c>
      <c r="M195" s="126">
        <v>0</v>
      </c>
      <c r="N195" s="126">
        <f t="shared" si="5"/>
        <v>0</v>
      </c>
    </row>
    <row r="196" spans="1:14" x14ac:dyDescent="0.2">
      <c r="A196" s="102" t="s">
        <v>449</v>
      </c>
      <c r="B196" s="4"/>
      <c r="C196" s="48" t="s">
        <v>450</v>
      </c>
      <c r="D196" s="155">
        <v>0</v>
      </c>
      <c r="E196" s="155"/>
      <c r="F196" s="155">
        <v>0</v>
      </c>
      <c r="G196" s="155">
        <v>0</v>
      </c>
      <c r="H196" s="155">
        <v>0</v>
      </c>
      <c r="I196" s="155">
        <v>0</v>
      </c>
      <c r="J196" s="119"/>
      <c r="K196" s="119"/>
      <c r="L196" s="126">
        <f t="shared" si="4"/>
        <v>0</v>
      </c>
      <c r="M196" s="126">
        <v>0</v>
      </c>
      <c r="N196" s="126">
        <f t="shared" si="5"/>
        <v>0</v>
      </c>
    </row>
    <row r="197" spans="1:14" x14ac:dyDescent="0.2">
      <c r="A197" s="100" t="s">
        <v>451</v>
      </c>
      <c r="B197" s="4"/>
      <c r="C197" s="48" t="s">
        <v>452</v>
      </c>
      <c r="D197" s="155">
        <v>285348</v>
      </c>
      <c r="E197" s="155"/>
      <c r="F197" s="155">
        <v>140449</v>
      </c>
      <c r="G197" s="155">
        <v>141353.46</v>
      </c>
      <c r="H197" s="155">
        <v>0</v>
      </c>
      <c r="I197" s="155">
        <v>0</v>
      </c>
      <c r="J197" s="119"/>
      <c r="K197" s="119"/>
      <c r="L197" s="126">
        <f t="shared" ref="L197:L203" si="6">F197+H197</f>
        <v>140449</v>
      </c>
      <c r="M197" s="126">
        <v>0</v>
      </c>
      <c r="N197" s="126">
        <f t="shared" ref="N197:N203" si="7">G197+I197</f>
        <v>141353.46</v>
      </c>
    </row>
    <row r="198" spans="1:14" x14ac:dyDescent="0.2">
      <c r="A198" s="100" t="s">
        <v>453</v>
      </c>
      <c r="B198" s="4"/>
      <c r="C198" s="48" t="s">
        <v>454</v>
      </c>
      <c r="D198" s="155">
        <v>100004</v>
      </c>
      <c r="E198" s="155"/>
      <c r="F198" s="155">
        <v>49639</v>
      </c>
      <c r="G198" s="155">
        <v>49639</v>
      </c>
      <c r="H198" s="155">
        <v>21584</v>
      </c>
      <c r="I198" s="155">
        <v>21584</v>
      </c>
      <c r="J198" s="119"/>
      <c r="K198" s="119"/>
      <c r="L198" s="126">
        <f t="shared" si="6"/>
        <v>71223</v>
      </c>
      <c r="M198" s="126">
        <v>0</v>
      </c>
      <c r="N198" s="126">
        <f t="shared" si="7"/>
        <v>71223</v>
      </c>
    </row>
    <row r="199" spans="1:14" x14ac:dyDescent="0.2">
      <c r="A199" s="100" t="s">
        <v>455</v>
      </c>
      <c r="B199" s="4"/>
      <c r="C199" s="48" t="s">
        <v>456</v>
      </c>
      <c r="D199" s="155">
        <v>260482</v>
      </c>
      <c r="E199" s="155"/>
      <c r="F199" s="155">
        <v>114017</v>
      </c>
      <c r="G199" s="155">
        <v>114016.99999999999</v>
      </c>
      <c r="H199" s="155">
        <v>29098</v>
      </c>
      <c r="I199" s="155">
        <v>29098</v>
      </c>
      <c r="J199" s="119"/>
      <c r="K199" s="119"/>
      <c r="L199" s="126">
        <f t="shared" si="6"/>
        <v>143115</v>
      </c>
      <c r="M199" s="126">
        <v>0</v>
      </c>
      <c r="N199" s="126">
        <f t="shared" si="7"/>
        <v>143115</v>
      </c>
    </row>
    <row r="200" spans="1:14" x14ac:dyDescent="0.2">
      <c r="A200" s="101" t="s">
        <v>457</v>
      </c>
      <c r="B200" s="4"/>
      <c r="C200" s="48" t="s">
        <v>458</v>
      </c>
      <c r="D200" s="155">
        <v>0</v>
      </c>
      <c r="E200" s="155"/>
      <c r="F200" s="155">
        <v>0</v>
      </c>
      <c r="G200" s="155">
        <v>0</v>
      </c>
      <c r="H200" s="155">
        <v>0</v>
      </c>
      <c r="I200" s="155">
        <v>0</v>
      </c>
      <c r="J200" s="119"/>
      <c r="K200" s="119"/>
      <c r="L200" s="126">
        <f t="shared" si="6"/>
        <v>0</v>
      </c>
      <c r="M200" s="126">
        <v>0</v>
      </c>
      <c r="N200" s="126">
        <f t="shared" si="7"/>
        <v>0</v>
      </c>
    </row>
    <row r="201" spans="1:14" x14ac:dyDescent="0.2">
      <c r="A201" s="101" t="s">
        <v>459</v>
      </c>
      <c r="B201" s="4"/>
      <c r="C201" s="48" t="s">
        <v>460</v>
      </c>
      <c r="D201" s="155">
        <v>142843</v>
      </c>
      <c r="E201" s="155"/>
      <c r="F201" s="155">
        <v>71340</v>
      </c>
      <c r="G201" s="155">
        <v>71340</v>
      </c>
      <c r="H201" s="155">
        <v>4948.3999999999996</v>
      </c>
      <c r="I201" s="155">
        <v>4948.3999999999996</v>
      </c>
      <c r="J201" s="119"/>
      <c r="K201" s="119"/>
      <c r="L201" s="126">
        <f t="shared" si="6"/>
        <v>76288.399999999994</v>
      </c>
      <c r="M201" s="126">
        <v>0</v>
      </c>
      <c r="N201" s="126">
        <f t="shared" si="7"/>
        <v>76288.399999999994</v>
      </c>
    </row>
    <row r="202" spans="1:14" x14ac:dyDescent="0.2">
      <c r="A202" s="101" t="s">
        <v>536</v>
      </c>
      <c r="B202" s="4"/>
      <c r="C202" s="48" t="s">
        <v>539</v>
      </c>
      <c r="D202" s="155">
        <v>0</v>
      </c>
      <c r="E202" s="155"/>
      <c r="F202" s="155">
        <v>0</v>
      </c>
      <c r="G202" s="155">
        <v>0</v>
      </c>
      <c r="H202" s="155">
        <v>0</v>
      </c>
      <c r="I202" s="155">
        <v>0</v>
      </c>
      <c r="J202" s="119"/>
      <c r="K202" s="119"/>
      <c r="L202" s="126">
        <f t="shared" ref="L202" si="8">F202+H202</f>
        <v>0</v>
      </c>
      <c r="M202" s="126">
        <v>0</v>
      </c>
      <c r="N202" s="126">
        <f t="shared" ref="N202" si="9">G202+I202</f>
        <v>0</v>
      </c>
    </row>
    <row r="203" spans="1:14" ht="13.5" thickBot="1" x14ac:dyDescent="0.25">
      <c r="A203" s="131" t="s">
        <v>557</v>
      </c>
      <c r="B203" s="4"/>
      <c r="C203" s="130" t="s">
        <v>558</v>
      </c>
      <c r="D203" s="155">
        <v>218987</v>
      </c>
      <c r="E203" s="155"/>
      <c r="F203" s="155">
        <v>108336</v>
      </c>
      <c r="G203" s="155">
        <v>109735.45</v>
      </c>
      <c r="H203" s="155">
        <v>35338</v>
      </c>
      <c r="I203" s="155">
        <v>41672.65</v>
      </c>
      <c r="J203" s="119"/>
      <c r="K203" s="119"/>
      <c r="L203" s="126">
        <f t="shared" si="6"/>
        <v>143674</v>
      </c>
      <c r="M203" s="126">
        <v>0</v>
      </c>
      <c r="N203" s="126">
        <f t="shared" si="7"/>
        <v>151408.1</v>
      </c>
    </row>
    <row r="204" spans="1:14" ht="13.5" thickBot="1" x14ac:dyDescent="0.25">
      <c r="A204" s="103"/>
      <c r="B204" s="28"/>
      <c r="C204" s="29"/>
      <c r="D204" s="19">
        <f>SUM(D4:D203)</f>
        <v>12090424</v>
      </c>
      <c r="E204" s="44"/>
      <c r="F204" s="19">
        <f>SUM(F4:F203)</f>
        <v>9906903</v>
      </c>
      <c r="G204" s="19">
        <f>SUM(G1:G203)</f>
        <v>34582510.509999998</v>
      </c>
      <c r="H204" s="19">
        <f>SUM(H4:H203)</f>
        <v>1777653.6000000003</v>
      </c>
      <c r="I204" s="19">
        <f>SUM(I1:I203)</f>
        <v>1712443.09</v>
      </c>
      <c r="L204" s="118"/>
      <c r="M204" s="118"/>
      <c r="N204" s="118"/>
    </row>
    <row r="205" spans="1:14" x14ac:dyDescent="0.2">
      <c r="D205" s="3"/>
    </row>
  </sheetData>
  <phoneticPr fontId="9" type="noConversion"/>
  <conditionalFormatting sqref="L4:N200 L203:N203">
    <cfRule type="cellIs" dxfId="65" priority="3" stopIfTrue="1" operator="equal">
      <formula>0</formula>
    </cfRule>
  </conditionalFormatting>
  <conditionalFormatting sqref="L201:N201">
    <cfRule type="cellIs" dxfId="64" priority="2" stopIfTrue="1" operator="equal">
      <formula>0</formula>
    </cfRule>
  </conditionalFormatting>
  <conditionalFormatting sqref="L202:N202">
    <cfRule type="cellIs" dxfId="63" priority="1" stopIfTrue="1" operator="equal">
      <formula>0</formula>
    </cfRule>
  </conditionalFormatting>
  <pageMargins left="0.75" right="0.75" top="1" bottom="1" header="0.5" footer="0.5"/>
  <pageSetup scale="72" fitToHeight="0" orientation="portrait" r:id="rId1"/>
  <headerFooter alignWithMargins="0">
    <oddHeader>&amp;C&amp;"Arial,Bold"Colorado Department of Education
Gifted &amp; Talented
Financial Information
FY09-10 &amp; FY11 (Distributions)</oddHeader>
    <oddFooter>&amp;LCDE, Public School Finance
&amp;Z&amp;F &amp;A&amp;C&amp;P&amp;R&amp;D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1"/>
  <sheetViews>
    <sheetView zoomScale="90" zoomScaleNormal="90" workbookViewId="0">
      <pane xSplit="3" ySplit="3" topLeftCell="D172" activePane="bottomRight" state="frozen"/>
      <selection activeCell="B1" sqref="B1"/>
      <selection pane="topRight" activeCell="B1" sqref="B1"/>
      <selection pane="bottomLeft" activeCell="B1" sqref="B1"/>
      <selection pane="bottomRight" activeCell="F207" sqref="F207"/>
    </sheetView>
  </sheetViews>
  <sheetFormatPr defaultRowHeight="12.75" x14ac:dyDescent="0.2"/>
  <cols>
    <col min="1" max="1" width="10" style="1" bestFit="1" customWidth="1"/>
    <col min="2" max="2" width="14.42578125" style="1" bestFit="1" customWidth="1"/>
    <col min="3" max="3" width="45.42578125" style="1" bestFit="1" customWidth="1"/>
    <col min="4" max="4" width="14.7109375" customWidth="1"/>
    <col min="5" max="5" width="2.42578125" customWidth="1"/>
    <col min="6" max="11" width="15.42578125" customWidth="1"/>
    <col min="12" max="12" width="21.85546875" style="3" bestFit="1" customWidth="1"/>
    <col min="13" max="13" width="16.85546875" style="3" bestFit="1" customWidth="1"/>
    <col min="14" max="14" width="12.28515625" customWidth="1"/>
    <col min="15" max="15" width="11" bestFit="1" customWidth="1"/>
    <col min="18" max="20" width="14.85546875" customWidth="1"/>
  </cols>
  <sheetData>
    <row r="1" spans="1:20" x14ac:dyDescent="0.2">
      <c r="A1" s="8"/>
      <c r="B1" s="9"/>
      <c r="C1" s="10"/>
      <c r="D1" s="80" t="s">
        <v>568</v>
      </c>
      <c r="E1" s="42"/>
      <c r="F1" s="80" t="s">
        <v>551</v>
      </c>
      <c r="G1" s="80" t="str">
        <f>F1</f>
        <v>FY17-18</v>
      </c>
      <c r="H1" s="80" t="str">
        <f>F1</f>
        <v>FY17-18</v>
      </c>
      <c r="I1" s="80" t="str">
        <f>F1</f>
        <v>FY17-18</v>
      </c>
      <c r="J1" s="80" t="str">
        <f>F1</f>
        <v>FY17-18</v>
      </c>
      <c r="K1" s="80" t="str">
        <f>F1</f>
        <v>FY17-18</v>
      </c>
      <c r="L1" s="80" t="str">
        <f>F1</f>
        <v>FY17-18</v>
      </c>
      <c r="M1" s="80" t="str">
        <f>F1</f>
        <v>FY17-18</v>
      </c>
      <c r="N1" s="132"/>
      <c r="O1" s="132"/>
      <c r="R1" s="5"/>
      <c r="S1" s="5"/>
      <c r="T1" s="5"/>
    </row>
    <row r="2" spans="1:20" ht="13.5" thickBot="1" x14ac:dyDescent="0.25">
      <c r="A2" s="11"/>
      <c r="B2" s="12"/>
      <c r="C2" s="20"/>
      <c r="D2" s="82" t="s">
        <v>402</v>
      </c>
      <c r="E2" s="35"/>
      <c r="F2" s="82" t="s">
        <v>402</v>
      </c>
      <c r="G2" s="13" t="s">
        <v>402</v>
      </c>
      <c r="H2" s="13" t="s">
        <v>537</v>
      </c>
      <c r="I2" s="13" t="s">
        <v>537</v>
      </c>
      <c r="J2" s="13" t="s">
        <v>545</v>
      </c>
      <c r="K2" s="13" t="s">
        <v>545</v>
      </c>
      <c r="L2" s="13" t="s">
        <v>470</v>
      </c>
      <c r="M2" s="13" t="s">
        <v>470</v>
      </c>
      <c r="N2" s="133"/>
      <c r="O2" s="133"/>
      <c r="R2" s="120" t="s">
        <v>535</v>
      </c>
      <c r="S2" s="13"/>
      <c r="T2" s="13"/>
    </row>
    <row r="3" spans="1:20" ht="68.25" customHeight="1" thickBot="1" x14ac:dyDescent="0.25">
      <c r="A3" s="39" t="s">
        <v>0</v>
      </c>
      <c r="B3" s="40" t="s">
        <v>1</v>
      </c>
      <c r="C3" s="41" t="s">
        <v>2</v>
      </c>
      <c r="D3" s="81" t="s">
        <v>461</v>
      </c>
      <c r="E3" s="43"/>
      <c r="F3" s="81" t="s">
        <v>461</v>
      </c>
      <c r="G3" s="17" t="s">
        <v>469</v>
      </c>
      <c r="H3" s="81" t="s">
        <v>546</v>
      </c>
      <c r="I3" s="81" t="s">
        <v>549</v>
      </c>
      <c r="J3" s="81" t="s">
        <v>547</v>
      </c>
      <c r="K3" s="81" t="s">
        <v>548</v>
      </c>
      <c r="L3" s="17" t="s">
        <v>471</v>
      </c>
      <c r="M3" s="17" t="s">
        <v>472</v>
      </c>
      <c r="N3" s="134" t="s">
        <v>527</v>
      </c>
      <c r="O3" s="135" t="s">
        <v>528</v>
      </c>
      <c r="R3" s="55" t="s">
        <v>532</v>
      </c>
      <c r="S3" s="55" t="s">
        <v>533</v>
      </c>
      <c r="T3" s="55" t="s">
        <v>534</v>
      </c>
    </row>
    <row r="4" spans="1:20" x14ac:dyDescent="0.2">
      <c r="A4" s="22" t="s">
        <v>3</v>
      </c>
      <c r="B4" s="14" t="s">
        <v>4</v>
      </c>
      <c r="C4" s="23" t="s">
        <v>5</v>
      </c>
      <c r="D4" s="119">
        <v>374128.61</v>
      </c>
      <c r="E4" s="146"/>
      <c r="F4" s="119">
        <v>326071</v>
      </c>
      <c r="G4" s="126">
        <v>782910.49</v>
      </c>
      <c r="H4" s="126">
        <v>533249.02</v>
      </c>
      <c r="I4" s="126">
        <v>533249.0199999999</v>
      </c>
      <c r="J4" s="126">
        <v>0</v>
      </c>
      <c r="K4" s="126">
        <v>0</v>
      </c>
      <c r="L4" s="126">
        <v>166676</v>
      </c>
      <c r="M4" s="126">
        <v>166676</v>
      </c>
      <c r="N4" s="153">
        <v>1185</v>
      </c>
      <c r="O4" s="153">
        <v>801.3388101265823</v>
      </c>
      <c r="P4" s="119"/>
      <c r="Q4" s="119"/>
      <c r="R4" s="126">
        <f>F4+H4+J4</f>
        <v>859320.02</v>
      </c>
      <c r="S4" s="126">
        <f>L4</f>
        <v>166676</v>
      </c>
      <c r="T4" s="126">
        <f>M4+I4+K4+G4</f>
        <v>1482835.5099999998</v>
      </c>
    </row>
    <row r="5" spans="1:20" x14ac:dyDescent="0.2">
      <c r="A5" s="22" t="s">
        <v>6</v>
      </c>
      <c r="B5" s="14" t="s">
        <v>4</v>
      </c>
      <c r="C5" s="23" t="s">
        <v>7</v>
      </c>
      <c r="D5" s="119">
        <v>1167033.5799999998</v>
      </c>
      <c r="E5" s="146"/>
      <c r="F5" s="119">
        <v>1080040</v>
      </c>
      <c r="G5" s="126">
        <v>6782443.2800000021</v>
      </c>
      <c r="H5" s="126">
        <v>1504526.34</v>
      </c>
      <c r="I5" s="126">
        <v>1548063.5</v>
      </c>
      <c r="J5" s="126">
        <v>6591</v>
      </c>
      <c r="K5" s="126">
        <v>6591</v>
      </c>
      <c r="L5" s="154">
        <v>556377.97</v>
      </c>
      <c r="M5" s="126">
        <v>556377.97</v>
      </c>
      <c r="N5" s="153">
        <v>3662</v>
      </c>
      <c r="O5" s="153">
        <v>2004.0473102129988</v>
      </c>
      <c r="P5" s="119"/>
      <c r="Q5" s="119"/>
      <c r="R5" s="126">
        <f t="shared" ref="R5:R68" si="0">F5+H5+J5</f>
        <v>2591157.34</v>
      </c>
      <c r="S5" s="126">
        <f t="shared" ref="S5:S68" si="1">L5</f>
        <v>556377.97</v>
      </c>
      <c r="T5" s="126">
        <f t="shared" ref="T5:T68" si="2">M5+I5+K5+G5</f>
        <v>8893475.7500000019</v>
      </c>
    </row>
    <row r="6" spans="1:20" x14ac:dyDescent="0.2">
      <c r="A6" s="22" t="s">
        <v>8</v>
      </c>
      <c r="B6" s="14" t="s">
        <v>4</v>
      </c>
      <c r="C6" s="23" t="s">
        <v>9</v>
      </c>
      <c r="D6" s="119">
        <v>501228.05</v>
      </c>
      <c r="E6" s="146"/>
      <c r="F6" s="119">
        <v>443939</v>
      </c>
      <c r="G6" s="126">
        <v>883455.85</v>
      </c>
      <c r="H6" s="126">
        <v>604154.03</v>
      </c>
      <c r="I6" s="126">
        <v>604154.02999999991</v>
      </c>
      <c r="J6" s="126">
        <v>0</v>
      </c>
      <c r="K6" s="126">
        <v>0</v>
      </c>
      <c r="L6" s="154">
        <v>178145.81</v>
      </c>
      <c r="M6" s="126">
        <v>178145.81</v>
      </c>
      <c r="N6" s="153">
        <v>1662</v>
      </c>
      <c r="O6" s="153">
        <v>638.74949458483752</v>
      </c>
      <c r="P6" s="119"/>
      <c r="Q6" s="119"/>
      <c r="R6" s="126">
        <f t="shared" si="0"/>
        <v>1048093.03</v>
      </c>
      <c r="S6" s="126">
        <f t="shared" si="1"/>
        <v>178145.81</v>
      </c>
      <c r="T6" s="126">
        <f t="shared" si="2"/>
        <v>1665755.69</v>
      </c>
    </row>
    <row r="7" spans="1:20" x14ac:dyDescent="0.2">
      <c r="A7" s="22" t="s">
        <v>10</v>
      </c>
      <c r="B7" s="14" t="s">
        <v>4</v>
      </c>
      <c r="C7" s="23" t="s">
        <v>11</v>
      </c>
      <c r="D7" s="119">
        <v>399222.6</v>
      </c>
      <c r="E7" s="146"/>
      <c r="F7" s="119">
        <v>353085</v>
      </c>
      <c r="G7" s="126">
        <v>899875.50999999989</v>
      </c>
      <c r="H7" s="126">
        <v>483022</v>
      </c>
      <c r="I7" s="126">
        <v>0</v>
      </c>
      <c r="J7" s="126">
        <v>11396</v>
      </c>
      <c r="K7" s="126">
        <v>11396</v>
      </c>
      <c r="L7" s="154">
        <v>122798.14</v>
      </c>
      <c r="M7" s="126">
        <v>122797.93000000001</v>
      </c>
      <c r="N7" s="153">
        <v>1163</v>
      </c>
      <c r="O7" s="153">
        <v>879.34087704213232</v>
      </c>
      <c r="P7" s="119"/>
      <c r="Q7" s="119"/>
      <c r="R7" s="126">
        <f t="shared" si="0"/>
        <v>847503</v>
      </c>
      <c r="S7" s="126">
        <f t="shared" si="1"/>
        <v>122798.14</v>
      </c>
      <c r="T7" s="126">
        <f t="shared" si="2"/>
        <v>1034069.44</v>
      </c>
    </row>
    <row r="8" spans="1:20" x14ac:dyDescent="0.2">
      <c r="A8" s="22" t="s">
        <v>12</v>
      </c>
      <c r="B8" s="14" t="s">
        <v>4</v>
      </c>
      <c r="C8" s="23" t="s">
        <v>13</v>
      </c>
      <c r="D8" s="119">
        <v>20531.45</v>
      </c>
      <c r="E8" s="146"/>
      <c r="F8" s="119">
        <v>10956</v>
      </c>
      <c r="G8" s="126">
        <v>14151.92</v>
      </c>
      <c r="H8" s="126">
        <v>14664</v>
      </c>
      <c r="I8" s="126">
        <v>1221.2</v>
      </c>
      <c r="J8" s="126">
        <v>0</v>
      </c>
      <c r="K8" s="126">
        <v>0</v>
      </c>
      <c r="L8" s="154">
        <v>0</v>
      </c>
      <c r="M8" s="126">
        <v>0</v>
      </c>
      <c r="N8" s="153">
        <v>45</v>
      </c>
      <c r="O8" s="153">
        <v>314.48711111111112</v>
      </c>
      <c r="P8" s="119"/>
      <c r="Q8" s="119"/>
      <c r="R8" s="126">
        <f t="shared" si="0"/>
        <v>25620</v>
      </c>
      <c r="S8" s="126">
        <f t="shared" si="1"/>
        <v>0</v>
      </c>
      <c r="T8" s="126">
        <f t="shared" si="2"/>
        <v>15373.12</v>
      </c>
    </row>
    <row r="9" spans="1:20" x14ac:dyDescent="0.2">
      <c r="A9" s="22" t="s">
        <v>14</v>
      </c>
      <c r="B9" s="14" t="s">
        <v>4</v>
      </c>
      <c r="C9" s="23" t="s">
        <v>15</v>
      </c>
      <c r="D9" s="119">
        <v>9776.880000000001</v>
      </c>
      <c r="E9" s="146"/>
      <c r="F9" s="119">
        <v>7843</v>
      </c>
      <c r="G9" s="126">
        <v>69981.48000000001</v>
      </c>
      <c r="H9" s="126">
        <v>10759</v>
      </c>
      <c r="I9" s="126">
        <v>10759</v>
      </c>
      <c r="J9" s="126">
        <v>0</v>
      </c>
      <c r="K9" s="126">
        <v>0</v>
      </c>
      <c r="L9" s="154">
        <v>0</v>
      </c>
      <c r="M9" s="126">
        <v>0</v>
      </c>
      <c r="N9" s="153">
        <v>25</v>
      </c>
      <c r="O9" s="153">
        <v>2799.2592000000004</v>
      </c>
      <c r="P9" s="119"/>
      <c r="Q9" s="119"/>
      <c r="R9" s="126">
        <f t="shared" si="0"/>
        <v>18602</v>
      </c>
      <c r="S9" s="126">
        <f t="shared" si="1"/>
        <v>0</v>
      </c>
      <c r="T9" s="126">
        <f t="shared" si="2"/>
        <v>80740.48000000001</v>
      </c>
    </row>
    <row r="10" spans="1:20" x14ac:dyDescent="0.2">
      <c r="A10" s="22" t="s">
        <v>16</v>
      </c>
      <c r="B10" s="14" t="s">
        <v>4</v>
      </c>
      <c r="C10" s="23" t="s">
        <v>17</v>
      </c>
      <c r="D10" s="119">
        <v>535773.02</v>
      </c>
      <c r="E10" s="146"/>
      <c r="F10" s="119">
        <v>529747</v>
      </c>
      <c r="G10" s="126">
        <v>3778219</v>
      </c>
      <c r="H10" s="126">
        <v>717788</v>
      </c>
      <c r="I10" s="126">
        <v>0</v>
      </c>
      <c r="J10" s="126">
        <v>0</v>
      </c>
      <c r="K10" s="126">
        <v>0</v>
      </c>
      <c r="L10" s="154">
        <v>239113</v>
      </c>
      <c r="M10" s="126">
        <v>239112.61</v>
      </c>
      <c r="N10" s="153">
        <v>1935</v>
      </c>
      <c r="O10" s="153">
        <v>2076.1403669250644</v>
      </c>
      <c r="P10" s="119"/>
      <c r="Q10" s="119"/>
      <c r="R10" s="126">
        <f t="shared" si="0"/>
        <v>1247535</v>
      </c>
      <c r="S10" s="126">
        <f t="shared" si="1"/>
        <v>239113</v>
      </c>
      <c r="T10" s="126">
        <f t="shared" si="2"/>
        <v>4017331.61</v>
      </c>
    </row>
    <row r="11" spans="1:20" x14ac:dyDescent="0.2">
      <c r="A11" s="22" t="s">
        <v>18</v>
      </c>
      <c r="B11" s="14" t="s">
        <v>19</v>
      </c>
      <c r="C11" s="23" t="s">
        <v>20</v>
      </c>
      <c r="D11" s="119">
        <v>61268.450000000004</v>
      </c>
      <c r="E11" s="146"/>
      <c r="F11" s="119">
        <v>53980</v>
      </c>
      <c r="G11" s="126">
        <v>134603.12</v>
      </c>
      <c r="H11" s="126">
        <v>8828.51</v>
      </c>
      <c r="I11" s="126">
        <v>8828.51</v>
      </c>
      <c r="J11" s="126">
        <v>0</v>
      </c>
      <c r="K11" s="126">
        <v>0</v>
      </c>
      <c r="L11" s="154">
        <v>13697.56</v>
      </c>
      <c r="M11" s="126">
        <v>13697.56</v>
      </c>
      <c r="N11" s="153">
        <v>193</v>
      </c>
      <c r="O11" s="153">
        <v>768.39730569948188</v>
      </c>
      <c r="P11" s="119"/>
      <c r="Q11" s="119"/>
      <c r="R11" s="126">
        <f t="shared" si="0"/>
        <v>62808.51</v>
      </c>
      <c r="S11" s="126">
        <f t="shared" si="1"/>
        <v>13697.56</v>
      </c>
      <c r="T11" s="126">
        <f t="shared" si="2"/>
        <v>157129.19</v>
      </c>
    </row>
    <row r="12" spans="1:20" x14ac:dyDescent="0.2">
      <c r="A12" s="22" t="s">
        <v>21</v>
      </c>
      <c r="B12" s="14" t="s">
        <v>19</v>
      </c>
      <c r="C12" s="23" t="s">
        <v>22</v>
      </c>
      <c r="D12" s="119">
        <v>2933.06</v>
      </c>
      <c r="E12" s="146"/>
      <c r="F12" s="119">
        <v>3063</v>
      </c>
      <c r="G12" s="126">
        <v>4031</v>
      </c>
      <c r="H12" s="126">
        <v>4158</v>
      </c>
      <c r="I12" s="126">
        <v>4163.13</v>
      </c>
      <c r="J12" s="126">
        <v>0</v>
      </c>
      <c r="K12" s="126">
        <v>0</v>
      </c>
      <c r="L12" s="154">
        <v>691.78</v>
      </c>
      <c r="M12" s="126">
        <v>691.7</v>
      </c>
      <c r="N12" s="153">
        <v>11</v>
      </c>
      <c r="O12" s="153">
        <v>429.33636363636361</v>
      </c>
      <c r="P12" s="119"/>
      <c r="Q12" s="119"/>
      <c r="R12" s="126">
        <f t="shared" si="0"/>
        <v>7221</v>
      </c>
      <c r="S12" s="126">
        <f t="shared" si="1"/>
        <v>691.78</v>
      </c>
      <c r="T12" s="126">
        <f t="shared" si="2"/>
        <v>8885.83</v>
      </c>
    </row>
    <row r="13" spans="1:20" x14ac:dyDescent="0.2">
      <c r="A13" s="22" t="s">
        <v>23</v>
      </c>
      <c r="B13" s="14" t="s">
        <v>24</v>
      </c>
      <c r="C13" s="23" t="s">
        <v>25</v>
      </c>
      <c r="D13" s="119">
        <v>59638.97</v>
      </c>
      <c r="E13" s="146"/>
      <c r="F13" s="119">
        <v>56766</v>
      </c>
      <c r="G13" s="126">
        <v>523190.13</v>
      </c>
      <c r="H13" s="126">
        <v>77001</v>
      </c>
      <c r="I13" s="126">
        <v>76515.849999999991</v>
      </c>
      <c r="J13" s="126">
        <v>0</v>
      </c>
      <c r="K13" s="126">
        <v>0</v>
      </c>
      <c r="L13" s="154">
        <v>21290</v>
      </c>
      <c r="M13" s="126">
        <v>21289.999999999996</v>
      </c>
      <c r="N13" s="153">
        <v>205</v>
      </c>
      <c r="O13" s="153">
        <v>2656.0006341463413</v>
      </c>
      <c r="P13" s="119"/>
      <c r="Q13" s="119"/>
      <c r="R13" s="126">
        <f t="shared" si="0"/>
        <v>133767</v>
      </c>
      <c r="S13" s="126">
        <f t="shared" si="1"/>
        <v>21290</v>
      </c>
      <c r="T13" s="126">
        <f t="shared" si="2"/>
        <v>620995.98</v>
      </c>
    </row>
    <row r="14" spans="1:20" x14ac:dyDescent="0.2">
      <c r="A14" s="22" t="s">
        <v>26</v>
      </c>
      <c r="B14" s="14" t="s">
        <v>24</v>
      </c>
      <c r="C14" s="23" t="s">
        <v>27</v>
      </c>
      <c r="D14" s="119">
        <v>78866.83</v>
      </c>
      <c r="E14" s="146"/>
      <c r="F14" s="119">
        <v>78210</v>
      </c>
      <c r="G14" s="126">
        <v>288255.63</v>
      </c>
      <c r="H14" s="126">
        <v>106105</v>
      </c>
      <c r="I14" s="126">
        <v>22203.97</v>
      </c>
      <c r="J14" s="126">
        <v>0</v>
      </c>
      <c r="K14" s="126">
        <v>0</v>
      </c>
      <c r="L14" s="154">
        <v>32690.01</v>
      </c>
      <c r="M14" s="126">
        <v>32689.409999999996</v>
      </c>
      <c r="N14" s="153">
        <v>282</v>
      </c>
      <c r="O14" s="153">
        <v>1138.1029787234042</v>
      </c>
      <c r="P14" s="119"/>
      <c r="Q14" s="119"/>
      <c r="R14" s="126">
        <f t="shared" si="0"/>
        <v>184315</v>
      </c>
      <c r="S14" s="126">
        <f t="shared" si="1"/>
        <v>32690.01</v>
      </c>
      <c r="T14" s="126">
        <f t="shared" si="2"/>
        <v>343149.01</v>
      </c>
    </row>
    <row r="15" spans="1:20" x14ac:dyDescent="0.2">
      <c r="A15" s="22" t="s">
        <v>28</v>
      </c>
      <c r="B15" s="14" t="s">
        <v>24</v>
      </c>
      <c r="C15" s="23" t="s">
        <v>29</v>
      </c>
      <c r="D15" s="119">
        <v>1228953.82</v>
      </c>
      <c r="E15" s="146"/>
      <c r="F15" s="119">
        <v>1131312</v>
      </c>
      <c r="G15" s="126">
        <v>11096498.199999999</v>
      </c>
      <c r="H15" s="126">
        <v>0</v>
      </c>
      <c r="I15" s="126">
        <v>0</v>
      </c>
      <c r="J15" s="126">
        <v>155911.79</v>
      </c>
      <c r="K15" s="126">
        <v>66468</v>
      </c>
      <c r="L15" s="154">
        <v>358732.79999999999</v>
      </c>
      <c r="M15" s="126">
        <v>358733.09</v>
      </c>
      <c r="N15" s="153">
        <v>3683</v>
      </c>
      <c r="O15" s="153">
        <v>3110.2990198207981</v>
      </c>
      <c r="P15" s="119"/>
      <c r="Q15" s="119"/>
      <c r="R15" s="126">
        <f t="shared" si="0"/>
        <v>1287223.79</v>
      </c>
      <c r="S15" s="126">
        <f t="shared" si="1"/>
        <v>358732.79999999999</v>
      </c>
      <c r="T15" s="126">
        <f t="shared" si="2"/>
        <v>11521699.289999999</v>
      </c>
    </row>
    <row r="16" spans="1:20" x14ac:dyDescent="0.2">
      <c r="A16" s="22" t="s">
        <v>30</v>
      </c>
      <c r="B16" s="14" t="s">
        <v>24</v>
      </c>
      <c r="C16" s="23" t="s">
        <v>31</v>
      </c>
      <c r="D16" s="119">
        <v>117648.45999999999</v>
      </c>
      <c r="E16" s="146"/>
      <c r="F16" s="119">
        <v>117184</v>
      </c>
      <c r="G16" s="126">
        <v>2300509.31</v>
      </c>
      <c r="H16" s="126">
        <v>160380</v>
      </c>
      <c r="I16" s="126">
        <v>0</v>
      </c>
      <c r="J16" s="126">
        <v>20226</v>
      </c>
      <c r="K16" s="126">
        <v>16001</v>
      </c>
      <c r="L16" s="154">
        <v>73639.360000000001</v>
      </c>
      <c r="M16" s="126">
        <v>73639.360000000001</v>
      </c>
      <c r="N16" s="153">
        <v>384</v>
      </c>
      <c r="O16" s="153">
        <v>6182.6788281250001</v>
      </c>
      <c r="P16" s="119"/>
      <c r="Q16" s="119"/>
      <c r="R16" s="126">
        <f t="shared" si="0"/>
        <v>297790</v>
      </c>
      <c r="S16" s="126">
        <f t="shared" si="1"/>
        <v>73639.360000000001</v>
      </c>
      <c r="T16" s="126">
        <f t="shared" si="2"/>
        <v>2390149.67</v>
      </c>
    </row>
    <row r="17" spans="1:20" x14ac:dyDescent="0.2">
      <c r="A17" s="22" t="s">
        <v>32</v>
      </c>
      <c r="B17" s="14" t="s">
        <v>24</v>
      </c>
      <c r="C17" s="23" t="s">
        <v>33</v>
      </c>
      <c r="D17" s="119">
        <v>4562.54</v>
      </c>
      <c r="E17" s="146"/>
      <c r="F17" s="119">
        <v>6545</v>
      </c>
      <c r="G17" s="126">
        <v>6558.18</v>
      </c>
      <c r="H17" s="126">
        <v>8793</v>
      </c>
      <c r="I17" s="126">
        <v>0</v>
      </c>
      <c r="J17" s="126">
        <v>0</v>
      </c>
      <c r="K17" s="126">
        <v>0</v>
      </c>
      <c r="L17" s="154">
        <v>0</v>
      </c>
      <c r="M17" s="126">
        <v>0</v>
      </c>
      <c r="N17" s="153">
        <v>26</v>
      </c>
      <c r="O17" s="153">
        <v>252.23769230769233</v>
      </c>
      <c r="P17" s="119"/>
      <c r="Q17" s="119"/>
      <c r="R17" s="126">
        <f t="shared" si="0"/>
        <v>15338</v>
      </c>
      <c r="S17" s="126">
        <f t="shared" si="1"/>
        <v>0</v>
      </c>
      <c r="T17" s="126">
        <f t="shared" si="2"/>
        <v>6558.18</v>
      </c>
    </row>
    <row r="18" spans="1:20" x14ac:dyDescent="0.2">
      <c r="A18" s="22" t="s">
        <v>34</v>
      </c>
      <c r="B18" s="14" t="s">
        <v>24</v>
      </c>
      <c r="C18" s="23" t="s">
        <v>35</v>
      </c>
      <c r="D18" s="119">
        <v>2794232.3</v>
      </c>
      <c r="E18" s="146"/>
      <c r="F18" s="119">
        <v>2462569</v>
      </c>
      <c r="G18" s="126">
        <v>5793153.2199999988</v>
      </c>
      <c r="H18" s="126">
        <v>3326919</v>
      </c>
      <c r="I18" s="126">
        <v>147876.19</v>
      </c>
      <c r="J18" s="126">
        <v>0</v>
      </c>
      <c r="K18" s="126">
        <v>0</v>
      </c>
      <c r="L18" s="154">
        <v>836785.68</v>
      </c>
      <c r="M18" s="126">
        <v>836785.67999999993</v>
      </c>
      <c r="N18" s="153">
        <v>9264</v>
      </c>
      <c r="O18" s="153">
        <v>715.66697970639018</v>
      </c>
      <c r="P18" s="119"/>
      <c r="Q18" s="119"/>
      <c r="R18" s="126">
        <f t="shared" si="0"/>
        <v>5789488</v>
      </c>
      <c r="S18" s="126">
        <f t="shared" si="1"/>
        <v>836785.68</v>
      </c>
      <c r="T18" s="126">
        <f t="shared" si="2"/>
        <v>6777815.0899999989</v>
      </c>
    </row>
    <row r="19" spans="1:20" x14ac:dyDescent="0.2">
      <c r="A19" s="22" t="s">
        <v>36</v>
      </c>
      <c r="B19" s="14" t="s">
        <v>24</v>
      </c>
      <c r="C19" s="23" t="s">
        <v>37</v>
      </c>
      <c r="D19" s="119">
        <v>79192.73000000001</v>
      </c>
      <c r="E19" s="146"/>
      <c r="F19" s="119">
        <v>99890</v>
      </c>
      <c r="G19" s="126">
        <v>274526.62</v>
      </c>
      <c r="H19" s="126">
        <v>3372.359999999986</v>
      </c>
      <c r="I19" s="126">
        <v>0</v>
      </c>
      <c r="J19" s="126">
        <v>0</v>
      </c>
      <c r="K19" s="126">
        <v>0</v>
      </c>
      <c r="L19" s="154">
        <v>51084</v>
      </c>
      <c r="M19" s="126">
        <v>52769.770000000004</v>
      </c>
      <c r="N19" s="153">
        <v>371</v>
      </c>
      <c r="O19" s="153">
        <v>882.20051212938006</v>
      </c>
      <c r="P19" s="119"/>
      <c r="Q19" s="119"/>
      <c r="R19" s="126">
        <f t="shared" si="0"/>
        <v>103262.35999999999</v>
      </c>
      <c r="S19" s="126">
        <f t="shared" si="1"/>
        <v>51084</v>
      </c>
      <c r="T19" s="126">
        <f t="shared" si="2"/>
        <v>327296.39</v>
      </c>
    </row>
    <row r="20" spans="1:20" x14ac:dyDescent="0.2">
      <c r="A20" s="22" t="s">
        <v>38</v>
      </c>
      <c r="B20" s="14" t="s">
        <v>39</v>
      </c>
      <c r="C20" s="23" t="s">
        <v>40</v>
      </c>
      <c r="D20" s="119">
        <v>24442.2</v>
      </c>
      <c r="E20" s="146"/>
      <c r="F20" s="119">
        <v>29510</v>
      </c>
      <c r="G20" s="126">
        <v>20767.8</v>
      </c>
      <c r="H20" s="126">
        <v>40959</v>
      </c>
      <c r="I20" s="126">
        <v>40959</v>
      </c>
      <c r="J20" s="126">
        <v>0</v>
      </c>
      <c r="K20" s="126">
        <v>0</v>
      </c>
      <c r="L20" s="154">
        <v>0</v>
      </c>
      <c r="M20" s="126">
        <v>0</v>
      </c>
      <c r="N20" s="153">
        <v>81</v>
      </c>
      <c r="O20" s="153">
        <v>256.39259259259256</v>
      </c>
      <c r="P20" s="119"/>
      <c r="Q20" s="119"/>
      <c r="R20" s="126">
        <f t="shared" si="0"/>
        <v>70469</v>
      </c>
      <c r="S20" s="126">
        <f t="shared" si="1"/>
        <v>0</v>
      </c>
      <c r="T20" s="126">
        <f t="shared" si="2"/>
        <v>61726.8</v>
      </c>
    </row>
    <row r="21" spans="1:20" x14ac:dyDescent="0.2">
      <c r="A21" s="22" t="s">
        <v>41</v>
      </c>
      <c r="B21" s="14" t="s">
        <v>42</v>
      </c>
      <c r="C21" s="23" t="s">
        <v>43</v>
      </c>
      <c r="D21" s="119">
        <v>651.79000000000008</v>
      </c>
      <c r="E21" s="146"/>
      <c r="F21" s="119">
        <v>232</v>
      </c>
      <c r="G21" s="126">
        <v>541</v>
      </c>
      <c r="H21" s="126">
        <v>309</v>
      </c>
      <c r="I21" s="126">
        <v>0</v>
      </c>
      <c r="J21" s="126">
        <v>0</v>
      </c>
      <c r="K21" s="126">
        <v>0</v>
      </c>
      <c r="L21" s="154">
        <v>0</v>
      </c>
      <c r="M21" s="126">
        <v>0</v>
      </c>
      <c r="N21" s="153">
        <v>1</v>
      </c>
      <c r="O21" s="153">
        <v>541</v>
      </c>
      <c r="P21" s="119"/>
      <c r="Q21" s="119"/>
      <c r="R21" s="126">
        <f t="shared" si="0"/>
        <v>541</v>
      </c>
      <c r="S21" s="126">
        <f t="shared" si="1"/>
        <v>0</v>
      </c>
      <c r="T21" s="126">
        <f t="shared" si="2"/>
        <v>541</v>
      </c>
    </row>
    <row r="22" spans="1:20" x14ac:dyDescent="0.2">
      <c r="A22" s="22" t="s">
        <v>44</v>
      </c>
      <c r="B22" s="14" t="s">
        <v>42</v>
      </c>
      <c r="C22" s="23" t="s">
        <v>45</v>
      </c>
      <c r="D22" s="119">
        <v>0</v>
      </c>
      <c r="E22" s="146"/>
      <c r="F22" s="119">
        <v>0</v>
      </c>
      <c r="G22" s="126">
        <v>0</v>
      </c>
      <c r="H22" s="126">
        <v>0</v>
      </c>
      <c r="I22" s="126">
        <v>0</v>
      </c>
      <c r="J22" s="126">
        <v>0</v>
      </c>
      <c r="K22" s="126">
        <v>0</v>
      </c>
      <c r="L22" s="154">
        <v>0</v>
      </c>
      <c r="M22" s="126">
        <v>0</v>
      </c>
      <c r="N22" s="153">
        <v>0</v>
      </c>
      <c r="O22" s="153" t="s">
        <v>572</v>
      </c>
      <c r="P22" s="119"/>
      <c r="Q22" s="119"/>
      <c r="R22" s="126">
        <f t="shared" si="0"/>
        <v>0</v>
      </c>
      <c r="S22" s="126">
        <f t="shared" si="1"/>
        <v>0</v>
      </c>
      <c r="T22" s="126">
        <f t="shared" si="2"/>
        <v>0</v>
      </c>
    </row>
    <row r="23" spans="1:20" x14ac:dyDescent="0.2">
      <c r="A23" s="22" t="s">
        <v>46</v>
      </c>
      <c r="B23" s="14" t="s">
        <v>42</v>
      </c>
      <c r="C23" s="23" t="s">
        <v>47</v>
      </c>
      <c r="D23" s="119">
        <v>651.79000000000008</v>
      </c>
      <c r="E23" s="146"/>
      <c r="F23" s="119">
        <v>0</v>
      </c>
      <c r="G23" s="126">
        <v>0</v>
      </c>
      <c r="H23" s="126">
        <v>0</v>
      </c>
      <c r="I23" s="126">
        <v>0</v>
      </c>
      <c r="J23" s="126">
        <v>0</v>
      </c>
      <c r="K23" s="126">
        <v>0</v>
      </c>
      <c r="L23" s="154">
        <v>0</v>
      </c>
      <c r="M23" s="126">
        <v>0</v>
      </c>
      <c r="N23" s="153">
        <v>0</v>
      </c>
      <c r="O23" s="153" t="s">
        <v>572</v>
      </c>
      <c r="P23" s="119"/>
      <c r="Q23" s="119"/>
      <c r="R23" s="126">
        <f t="shared" si="0"/>
        <v>0</v>
      </c>
      <c r="S23" s="126">
        <f t="shared" si="1"/>
        <v>0</v>
      </c>
      <c r="T23" s="126">
        <f t="shared" si="2"/>
        <v>0</v>
      </c>
    </row>
    <row r="24" spans="1:20" x14ac:dyDescent="0.2">
      <c r="A24" s="22" t="s">
        <v>48</v>
      </c>
      <c r="B24" s="14" t="s">
        <v>42</v>
      </c>
      <c r="C24" s="23" t="s">
        <v>49</v>
      </c>
      <c r="D24" s="119">
        <v>325.90000000000003</v>
      </c>
      <c r="E24" s="146"/>
      <c r="F24" s="119">
        <v>0</v>
      </c>
      <c r="G24" s="126">
        <v>0</v>
      </c>
      <c r="H24" s="126">
        <v>0</v>
      </c>
      <c r="I24" s="126">
        <v>0</v>
      </c>
      <c r="J24" s="126">
        <v>0</v>
      </c>
      <c r="K24" s="126">
        <v>0</v>
      </c>
      <c r="L24" s="154">
        <v>0</v>
      </c>
      <c r="M24" s="126">
        <v>0</v>
      </c>
      <c r="N24" s="153">
        <v>0</v>
      </c>
      <c r="O24" s="153" t="s">
        <v>572</v>
      </c>
      <c r="P24" s="119"/>
      <c r="Q24" s="119"/>
      <c r="R24" s="126">
        <f t="shared" si="0"/>
        <v>0</v>
      </c>
      <c r="S24" s="126">
        <f t="shared" si="1"/>
        <v>0</v>
      </c>
      <c r="T24" s="126">
        <f t="shared" si="2"/>
        <v>0</v>
      </c>
    </row>
    <row r="25" spans="1:20" x14ac:dyDescent="0.2">
      <c r="A25" s="22" t="s">
        <v>50</v>
      </c>
      <c r="B25" s="14" t="s">
        <v>42</v>
      </c>
      <c r="C25" s="23" t="s">
        <v>51</v>
      </c>
      <c r="D25" s="119">
        <v>0</v>
      </c>
      <c r="E25" s="146"/>
      <c r="F25" s="119">
        <v>0</v>
      </c>
      <c r="G25" s="126">
        <v>0</v>
      </c>
      <c r="H25" s="126">
        <v>0</v>
      </c>
      <c r="I25" s="126">
        <v>0</v>
      </c>
      <c r="J25" s="126">
        <v>0</v>
      </c>
      <c r="K25" s="126">
        <v>0</v>
      </c>
      <c r="L25" s="154">
        <v>0</v>
      </c>
      <c r="M25" s="126">
        <v>0</v>
      </c>
      <c r="N25" s="153">
        <v>0</v>
      </c>
      <c r="O25" s="153" t="s">
        <v>572</v>
      </c>
      <c r="P25" s="119"/>
      <c r="Q25" s="119"/>
      <c r="R25" s="126">
        <f t="shared" si="0"/>
        <v>0</v>
      </c>
      <c r="S25" s="126">
        <f t="shared" si="1"/>
        <v>0</v>
      </c>
      <c r="T25" s="126">
        <f t="shared" si="2"/>
        <v>0</v>
      </c>
    </row>
    <row r="26" spans="1:20" x14ac:dyDescent="0.2">
      <c r="A26" s="22" t="s">
        <v>52</v>
      </c>
      <c r="B26" s="14" t="s">
        <v>53</v>
      </c>
      <c r="C26" s="23" t="s">
        <v>54</v>
      </c>
      <c r="D26" s="119">
        <v>3584.86</v>
      </c>
      <c r="E26" s="146"/>
      <c r="F26" s="119">
        <v>1161</v>
      </c>
      <c r="G26" s="126">
        <v>1161</v>
      </c>
      <c r="H26" s="126">
        <v>1545</v>
      </c>
      <c r="I26" s="126">
        <v>1545</v>
      </c>
      <c r="J26" s="126">
        <v>0</v>
      </c>
      <c r="K26" s="126">
        <v>0</v>
      </c>
      <c r="L26" s="154">
        <v>0</v>
      </c>
      <c r="M26" s="126">
        <v>0</v>
      </c>
      <c r="N26" s="153">
        <v>5</v>
      </c>
      <c r="O26" s="153">
        <v>232.2</v>
      </c>
      <c r="P26" s="119"/>
      <c r="Q26" s="119"/>
      <c r="R26" s="126">
        <f t="shared" si="0"/>
        <v>2706</v>
      </c>
      <c r="S26" s="126">
        <f t="shared" si="1"/>
        <v>0</v>
      </c>
      <c r="T26" s="126">
        <f t="shared" si="2"/>
        <v>2706</v>
      </c>
    </row>
    <row r="27" spans="1:20" x14ac:dyDescent="0.2">
      <c r="A27" s="22" t="s">
        <v>55</v>
      </c>
      <c r="B27" s="14" t="s">
        <v>53</v>
      </c>
      <c r="C27" s="23" t="s">
        <v>56</v>
      </c>
      <c r="D27" s="119">
        <v>3258.96</v>
      </c>
      <c r="E27" s="146"/>
      <c r="F27" s="119">
        <v>3018</v>
      </c>
      <c r="G27" s="126">
        <v>3018</v>
      </c>
      <c r="H27" s="126">
        <v>4017</v>
      </c>
      <c r="I27" s="126">
        <v>4017.0000000000005</v>
      </c>
      <c r="J27" s="126">
        <v>0</v>
      </c>
      <c r="K27" s="126">
        <v>0</v>
      </c>
      <c r="L27" s="154">
        <v>0</v>
      </c>
      <c r="M27" s="126">
        <v>0</v>
      </c>
      <c r="N27" s="153">
        <v>13</v>
      </c>
      <c r="O27" s="153">
        <v>232.15384615384616</v>
      </c>
      <c r="P27" s="119"/>
      <c r="Q27" s="119"/>
      <c r="R27" s="126">
        <f t="shared" si="0"/>
        <v>7035</v>
      </c>
      <c r="S27" s="126">
        <f t="shared" si="1"/>
        <v>0</v>
      </c>
      <c r="T27" s="126">
        <f t="shared" si="2"/>
        <v>7035</v>
      </c>
    </row>
    <row r="28" spans="1:20" x14ac:dyDescent="0.2">
      <c r="A28" s="22" t="s">
        <v>57</v>
      </c>
      <c r="B28" s="14" t="s">
        <v>58</v>
      </c>
      <c r="C28" s="23" t="s">
        <v>59</v>
      </c>
      <c r="D28" s="119">
        <v>712408.66</v>
      </c>
      <c r="E28" s="146"/>
      <c r="F28" s="119">
        <v>680001</v>
      </c>
      <c r="G28" s="126">
        <v>2727449.83</v>
      </c>
      <c r="H28" s="126">
        <v>0</v>
      </c>
      <c r="I28" s="126">
        <v>0</v>
      </c>
      <c r="J28" s="126">
        <v>0</v>
      </c>
      <c r="K28" s="126">
        <v>0</v>
      </c>
      <c r="L28" s="154">
        <v>319702.89</v>
      </c>
      <c r="M28" s="126">
        <v>319702.89</v>
      </c>
      <c r="N28" s="153">
        <v>2378</v>
      </c>
      <c r="O28" s="153">
        <v>1281.3930698065603</v>
      </c>
      <c r="P28" s="119"/>
      <c r="Q28" s="119"/>
      <c r="R28" s="126">
        <f t="shared" si="0"/>
        <v>680001</v>
      </c>
      <c r="S28" s="126">
        <f t="shared" si="1"/>
        <v>319702.89</v>
      </c>
      <c r="T28" s="126">
        <f t="shared" si="2"/>
        <v>3047152.72</v>
      </c>
    </row>
    <row r="29" spans="1:20" x14ac:dyDescent="0.2">
      <c r="A29" s="22" t="s">
        <v>60</v>
      </c>
      <c r="B29" s="14" t="s">
        <v>58</v>
      </c>
      <c r="C29" s="23" t="s">
        <v>61</v>
      </c>
      <c r="D29" s="119">
        <v>512308.51</v>
      </c>
      <c r="E29" s="146"/>
      <c r="F29" s="119">
        <v>480317</v>
      </c>
      <c r="G29" s="126">
        <v>6555181.200000002</v>
      </c>
      <c r="H29" s="126">
        <v>654862</v>
      </c>
      <c r="I29" s="126">
        <v>0</v>
      </c>
      <c r="J29" s="126">
        <v>0</v>
      </c>
      <c r="K29" s="126">
        <v>0</v>
      </c>
      <c r="L29" s="154">
        <v>231978</v>
      </c>
      <c r="M29" s="126">
        <v>231978.00000000006</v>
      </c>
      <c r="N29" s="153">
        <v>1643</v>
      </c>
      <c r="O29" s="153">
        <v>4130.955082166769</v>
      </c>
      <c r="P29" s="119"/>
      <c r="Q29" s="119"/>
      <c r="R29" s="126">
        <f t="shared" si="0"/>
        <v>1135179</v>
      </c>
      <c r="S29" s="126">
        <f t="shared" si="1"/>
        <v>231978</v>
      </c>
      <c r="T29" s="126">
        <f t="shared" si="2"/>
        <v>6787159.200000002</v>
      </c>
    </row>
    <row r="30" spans="1:20" x14ac:dyDescent="0.2">
      <c r="A30" s="22" t="s">
        <v>62</v>
      </c>
      <c r="B30" s="14" t="s">
        <v>63</v>
      </c>
      <c r="C30" s="23" t="s">
        <v>64</v>
      </c>
      <c r="D30" s="119">
        <v>3258.96</v>
      </c>
      <c r="E30" s="146"/>
      <c r="F30" s="119">
        <v>3109</v>
      </c>
      <c r="G30" s="126">
        <v>3109</v>
      </c>
      <c r="H30" s="126">
        <v>4298</v>
      </c>
      <c r="I30" s="126">
        <v>0</v>
      </c>
      <c r="J30" s="126">
        <v>0</v>
      </c>
      <c r="K30" s="126">
        <v>0</v>
      </c>
      <c r="L30" s="154">
        <v>0</v>
      </c>
      <c r="M30" s="126">
        <v>0</v>
      </c>
      <c r="N30" s="153">
        <v>9</v>
      </c>
      <c r="O30" s="153">
        <v>345.44444444444446</v>
      </c>
      <c r="P30" s="119"/>
      <c r="Q30" s="119"/>
      <c r="R30" s="126">
        <f t="shared" si="0"/>
        <v>7407</v>
      </c>
      <c r="S30" s="126">
        <f t="shared" si="1"/>
        <v>0</v>
      </c>
      <c r="T30" s="126">
        <f t="shared" si="2"/>
        <v>3109</v>
      </c>
    </row>
    <row r="31" spans="1:20" x14ac:dyDescent="0.2">
      <c r="A31" s="22" t="s">
        <v>65</v>
      </c>
      <c r="B31" s="14" t="s">
        <v>63</v>
      </c>
      <c r="C31" s="23" t="s">
        <v>66</v>
      </c>
      <c r="D31" s="119">
        <v>5866.13</v>
      </c>
      <c r="E31" s="146"/>
      <c r="F31" s="119">
        <v>3714</v>
      </c>
      <c r="G31" s="126">
        <v>52530.229999999996</v>
      </c>
      <c r="H31" s="126">
        <v>4944</v>
      </c>
      <c r="I31" s="126">
        <v>4811.12</v>
      </c>
      <c r="J31" s="126">
        <v>0</v>
      </c>
      <c r="K31" s="126">
        <v>0</v>
      </c>
      <c r="L31" s="154">
        <v>1275.96</v>
      </c>
      <c r="M31" s="126">
        <v>1275.96</v>
      </c>
      <c r="N31" s="153">
        <v>16</v>
      </c>
      <c r="O31" s="153">
        <v>3362.8868749999997</v>
      </c>
      <c r="P31" s="119"/>
      <c r="Q31" s="119"/>
      <c r="R31" s="126">
        <f t="shared" si="0"/>
        <v>8658</v>
      </c>
      <c r="S31" s="126">
        <f t="shared" si="1"/>
        <v>1275.96</v>
      </c>
      <c r="T31" s="126">
        <f t="shared" si="2"/>
        <v>58617.31</v>
      </c>
    </row>
    <row r="32" spans="1:20" x14ac:dyDescent="0.2">
      <c r="A32" s="22" t="s">
        <v>67</v>
      </c>
      <c r="B32" s="14" t="s">
        <v>68</v>
      </c>
      <c r="C32" s="23" t="s">
        <v>69</v>
      </c>
      <c r="D32" s="119">
        <v>977.69</v>
      </c>
      <c r="E32" s="146"/>
      <c r="F32" s="119">
        <v>464</v>
      </c>
      <c r="G32" s="126">
        <v>0</v>
      </c>
      <c r="H32" s="126">
        <v>618</v>
      </c>
      <c r="I32" s="126">
        <v>0</v>
      </c>
      <c r="J32" s="126">
        <v>0</v>
      </c>
      <c r="K32" s="126">
        <v>0</v>
      </c>
      <c r="L32" s="154">
        <v>0</v>
      </c>
      <c r="M32" s="126">
        <v>0</v>
      </c>
      <c r="N32" s="153">
        <v>2</v>
      </c>
      <c r="O32" s="153">
        <v>0</v>
      </c>
      <c r="P32" s="119"/>
      <c r="Q32" s="119"/>
      <c r="R32" s="126">
        <f t="shared" si="0"/>
        <v>1082</v>
      </c>
      <c r="S32" s="126">
        <f t="shared" si="1"/>
        <v>0</v>
      </c>
      <c r="T32" s="126">
        <f t="shared" si="2"/>
        <v>0</v>
      </c>
    </row>
    <row r="33" spans="1:20" x14ac:dyDescent="0.2">
      <c r="A33" s="22" t="s">
        <v>70</v>
      </c>
      <c r="B33" s="14" t="s">
        <v>68</v>
      </c>
      <c r="C33" s="23" t="s">
        <v>71</v>
      </c>
      <c r="D33" s="119">
        <v>325.90000000000003</v>
      </c>
      <c r="E33" s="146"/>
      <c r="F33" s="119">
        <v>464</v>
      </c>
      <c r="G33" s="126">
        <v>38344.75</v>
      </c>
      <c r="H33" s="126">
        <v>618</v>
      </c>
      <c r="I33" s="126">
        <v>0</v>
      </c>
      <c r="J33" s="126">
        <v>0</v>
      </c>
      <c r="K33" s="126">
        <v>0</v>
      </c>
      <c r="L33" s="154">
        <v>0</v>
      </c>
      <c r="M33" s="126">
        <v>0</v>
      </c>
      <c r="N33" s="153">
        <v>2</v>
      </c>
      <c r="O33" s="153">
        <v>19172.375</v>
      </c>
      <c r="P33" s="119"/>
      <c r="Q33" s="119"/>
      <c r="R33" s="126">
        <f t="shared" si="0"/>
        <v>1082</v>
      </c>
      <c r="S33" s="126">
        <f t="shared" si="1"/>
        <v>0</v>
      </c>
      <c r="T33" s="126">
        <f t="shared" si="2"/>
        <v>38344.75</v>
      </c>
    </row>
    <row r="34" spans="1:20" x14ac:dyDescent="0.2">
      <c r="A34" s="22" t="s">
        <v>72</v>
      </c>
      <c r="B34" s="14" t="s">
        <v>73</v>
      </c>
      <c r="C34" s="23" t="s">
        <v>74</v>
      </c>
      <c r="D34" s="119">
        <v>1303.5800000000002</v>
      </c>
      <c r="E34" s="146"/>
      <c r="F34" s="119">
        <v>464</v>
      </c>
      <c r="G34" s="126">
        <v>465</v>
      </c>
      <c r="H34" s="126">
        <v>618</v>
      </c>
      <c r="I34" s="126">
        <v>0</v>
      </c>
      <c r="J34" s="126">
        <v>0</v>
      </c>
      <c r="K34" s="126">
        <v>0</v>
      </c>
      <c r="L34" s="154">
        <v>0</v>
      </c>
      <c r="M34" s="126">
        <v>0</v>
      </c>
      <c r="N34" s="153">
        <v>2</v>
      </c>
      <c r="O34" s="153">
        <v>232.5</v>
      </c>
      <c r="P34" s="119"/>
      <c r="Q34" s="119"/>
      <c r="R34" s="126">
        <f t="shared" si="0"/>
        <v>1082</v>
      </c>
      <c r="S34" s="126">
        <f t="shared" si="1"/>
        <v>0</v>
      </c>
      <c r="T34" s="126">
        <f t="shared" si="2"/>
        <v>465</v>
      </c>
    </row>
    <row r="35" spans="1:20" x14ac:dyDescent="0.2">
      <c r="A35" s="22" t="s">
        <v>75</v>
      </c>
      <c r="B35" s="14" t="s">
        <v>76</v>
      </c>
      <c r="C35" s="23" t="s">
        <v>77</v>
      </c>
      <c r="D35" s="119">
        <v>0</v>
      </c>
      <c r="E35" s="146"/>
      <c r="F35" s="119">
        <v>232</v>
      </c>
      <c r="G35" s="126">
        <v>64.91</v>
      </c>
      <c r="H35" s="126">
        <v>309</v>
      </c>
      <c r="I35" s="126">
        <v>0</v>
      </c>
      <c r="J35" s="126">
        <v>0</v>
      </c>
      <c r="K35" s="126">
        <v>0</v>
      </c>
      <c r="L35" s="154">
        <v>0</v>
      </c>
      <c r="M35" s="126">
        <v>0</v>
      </c>
      <c r="N35" s="153">
        <v>1</v>
      </c>
      <c r="O35" s="153">
        <v>64.91</v>
      </c>
      <c r="P35" s="119"/>
      <c r="Q35" s="119"/>
      <c r="R35" s="126">
        <f t="shared" si="0"/>
        <v>541</v>
      </c>
      <c r="S35" s="126">
        <f t="shared" si="1"/>
        <v>0</v>
      </c>
      <c r="T35" s="126">
        <f t="shared" si="2"/>
        <v>64.91</v>
      </c>
    </row>
    <row r="36" spans="1:20" x14ac:dyDescent="0.2">
      <c r="A36" s="22" t="s">
        <v>78</v>
      </c>
      <c r="B36" s="14" t="s">
        <v>76</v>
      </c>
      <c r="C36" s="23" t="s">
        <v>79</v>
      </c>
      <c r="D36" s="119">
        <v>651.79000000000008</v>
      </c>
      <c r="E36" s="146"/>
      <c r="F36" s="119">
        <v>929</v>
      </c>
      <c r="G36" s="126">
        <v>1490</v>
      </c>
      <c r="H36" s="126">
        <v>2210</v>
      </c>
      <c r="I36" s="126">
        <v>2210</v>
      </c>
      <c r="J36" s="126">
        <v>0</v>
      </c>
      <c r="K36" s="126">
        <v>0</v>
      </c>
      <c r="L36" s="154">
        <v>0</v>
      </c>
      <c r="M36" s="126">
        <v>0</v>
      </c>
      <c r="N36" s="153">
        <v>4</v>
      </c>
      <c r="O36" s="153">
        <v>372.5</v>
      </c>
      <c r="P36" s="119"/>
      <c r="Q36" s="119"/>
      <c r="R36" s="126">
        <f t="shared" si="0"/>
        <v>3139</v>
      </c>
      <c r="S36" s="126">
        <f t="shared" si="1"/>
        <v>0</v>
      </c>
      <c r="T36" s="126">
        <f t="shared" si="2"/>
        <v>3700</v>
      </c>
    </row>
    <row r="37" spans="1:20" x14ac:dyDescent="0.2">
      <c r="A37" s="22" t="s">
        <v>80</v>
      </c>
      <c r="B37" s="14" t="s">
        <v>76</v>
      </c>
      <c r="C37" s="23" t="s">
        <v>81</v>
      </c>
      <c r="D37" s="119">
        <v>2607.17</v>
      </c>
      <c r="E37" s="146"/>
      <c r="F37" s="119">
        <v>4038</v>
      </c>
      <c r="G37" s="126">
        <v>6199</v>
      </c>
      <c r="H37" s="126">
        <v>5534</v>
      </c>
      <c r="I37" s="126">
        <v>0</v>
      </c>
      <c r="J37" s="126">
        <v>0</v>
      </c>
      <c r="K37" s="126">
        <v>0</v>
      </c>
      <c r="L37" s="154">
        <v>690</v>
      </c>
      <c r="M37" s="126">
        <v>690</v>
      </c>
      <c r="N37" s="153">
        <v>13</v>
      </c>
      <c r="O37" s="153">
        <v>529.92307692307691</v>
      </c>
      <c r="P37" s="119"/>
      <c r="Q37" s="119"/>
      <c r="R37" s="126">
        <f t="shared" si="0"/>
        <v>9572</v>
      </c>
      <c r="S37" s="126">
        <f t="shared" si="1"/>
        <v>690</v>
      </c>
      <c r="T37" s="126">
        <f t="shared" si="2"/>
        <v>6889</v>
      </c>
    </row>
    <row r="38" spans="1:20" x14ac:dyDescent="0.2">
      <c r="A38" s="22" t="s">
        <v>82</v>
      </c>
      <c r="B38" s="14" t="s">
        <v>83</v>
      </c>
      <c r="C38" s="23" t="s">
        <v>84</v>
      </c>
      <c r="D38" s="119">
        <v>1303.5800000000002</v>
      </c>
      <c r="E38" s="146"/>
      <c r="F38" s="119">
        <v>2690</v>
      </c>
      <c r="G38" s="126">
        <v>2691</v>
      </c>
      <c r="H38" s="126">
        <v>3821</v>
      </c>
      <c r="I38" s="126">
        <v>3822</v>
      </c>
      <c r="J38" s="126">
        <v>0</v>
      </c>
      <c r="K38" s="126">
        <v>0</v>
      </c>
      <c r="L38" s="154">
        <v>0</v>
      </c>
      <c r="M38" s="126">
        <v>0</v>
      </c>
      <c r="N38" s="153">
        <v>5</v>
      </c>
      <c r="O38" s="153">
        <v>538.20000000000005</v>
      </c>
      <c r="P38" s="119"/>
      <c r="Q38" s="119"/>
      <c r="R38" s="126">
        <f t="shared" si="0"/>
        <v>6511</v>
      </c>
      <c r="S38" s="126">
        <f t="shared" si="1"/>
        <v>0</v>
      </c>
      <c r="T38" s="126">
        <f t="shared" si="2"/>
        <v>6513</v>
      </c>
    </row>
    <row r="39" spans="1:20" x14ac:dyDescent="0.2">
      <c r="A39" s="22" t="s">
        <v>85</v>
      </c>
      <c r="B39" s="14" t="s">
        <v>83</v>
      </c>
      <c r="C39" s="23" t="s">
        <v>86</v>
      </c>
      <c r="D39" s="119">
        <v>4888.4400000000005</v>
      </c>
      <c r="E39" s="146"/>
      <c r="F39" s="119">
        <v>4270</v>
      </c>
      <c r="G39" s="126">
        <v>4270</v>
      </c>
      <c r="H39" s="126">
        <v>5259</v>
      </c>
      <c r="I39" s="126">
        <v>0</v>
      </c>
      <c r="J39" s="126">
        <v>0</v>
      </c>
      <c r="K39" s="126">
        <v>0</v>
      </c>
      <c r="L39" s="154">
        <v>5297.87</v>
      </c>
      <c r="M39" s="126">
        <v>5296.87</v>
      </c>
      <c r="N39" s="153">
        <v>14</v>
      </c>
      <c r="O39" s="153">
        <v>683.34785714285704</v>
      </c>
      <c r="P39" s="119"/>
      <c r="Q39" s="119"/>
      <c r="R39" s="126">
        <f t="shared" si="0"/>
        <v>9529</v>
      </c>
      <c r="S39" s="126">
        <f t="shared" si="1"/>
        <v>5297.87</v>
      </c>
      <c r="T39" s="126">
        <f t="shared" si="2"/>
        <v>9566.869999999999</v>
      </c>
    </row>
    <row r="40" spans="1:20" x14ac:dyDescent="0.2">
      <c r="A40" s="22" t="s">
        <v>87</v>
      </c>
      <c r="B40" s="14" t="s">
        <v>88</v>
      </c>
      <c r="C40" s="23" t="s">
        <v>89</v>
      </c>
      <c r="D40" s="119">
        <v>325.90000000000003</v>
      </c>
      <c r="E40" s="146"/>
      <c r="F40" s="119">
        <v>232</v>
      </c>
      <c r="G40" s="126">
        <v>232</v>
      </c>
      <c r="H40" s="126">
        <v>309</v>
      </c>
      <c r="I40" s="126">
        <v>0</v>
      </c>
      <c r="J40" s="126">
        <v>0</v>
      </c>
      <c r="K40" s="126">
        <v>0</v>
      </c>
      <c r="L40" s="154">
        <v>0</v>
      </c>
      <c r="M40" s="126">
        <v>0</v>
      </c>
      <c r="N40" s="153">
        <v>1</v>
      </c>
      <c r="O40" s="153">
        <v>232</v>
      </c>
      <c r="P40" s="119"/>
      <c r="Q40" s="119"/>
      <c r="R40" s="126">
        <f t="shared" si="0"/>
        <v>541</v>
      </c>
      <c r="S40" s="126">
        <f t="shared" si="1"/>
        <v>0</v>
      </c>
      <c r="T40" s="126">
        <f t="shared" si="2"/>
        <v>232</v>
      </c>
    </row>
    <row r="41" spans="1:20" x14ac:dyDescent="0.2">
      <c r="A41" s="22" t="s">
        <v>90</v>
      </c>
      <c r="B41" s="14" t="s">
        <v>91</v>
      </c>
      <c r="C41" s="24" t="s">
        <v>92</v>
      </c>
      <c r="D41" s="119">
        <v>0</v>
      </c>
      <c r="E41" s="146"/>
      <c r="F41" s="119">
        <v>0</v>
      </c>
      <c r="G41" s="126">
        <v>0</v>
      </c>
      <c r="H41" s="126">
        <v>0</v>
      </c>
      <c r="I41" s="126">
        <v>0</v>
      </c>
      <c r="J41" s="126">
        <v>0</v>
      </c>
      <c r="K41" s="126">
        <v>0</v>
      </c>
      <c r="L41" s="154">
        <v>0</v>
      </c>
      <c r="M41" s="126">
        <v>0</v>
      </c>
      <c r="N41" s="153">
        <v>0</v>
      </c>
      <c r="O41" s="153" t="s">
        <v>572</v>
      </c>
      <c r="P41" s="119"/>
      <c r="Q41" s="119"/>
      <c r="R41" s="126">
        <f t="shared" si="0"/>
        <v>0</v>
      </c>
      <c r="S41" s="126">
        <f t="shared" si="1"/>
        <v>0</v>
      </c>
      <c r="T41" s="126">
        <f t="shared" si="2"/>
        <v>0</v>
      </c>
    </row>
    <row r="42" spans="1:20" x14ac:dyDescent="0.2">
      <c r="A42" s="22" t="s">
        <v>93</v>
      </c>
      <c r="B42" s="14" t="s">
        <v>94</v>
      </c>
      <c r="C42" s="23" t="s">
        <v>95</v>
      </c>
      <c r="D42" s="119">
        <v>48558.5</v>
      </c>
      <c r="E42" s="146"/>
      <c r="F42" s="119">
        <v>46415</v>
      </c>
      <c r="G42" s="126">
        <v>46534.559999999998</v>
      </c>
      <c r="H42" s="126">
        <v>91992.48</v>
      </c>
      <c r="I42" s="126">
        <v>91992.48</v>
      </c>
      <c r="J42" s="126">
        <v>0</v>
      </c>
      <c r="K42" s="126">
        <v>0</v>
      </c>
      <c r="L42" s="154">
        <v>11955</v>
      </c>
      <c r="M42" s="126">
        <v>11955</v>
      </c>
      <c r="N42" s="153">
        <v>167</v>
      </c>
      <c r="O42" s="153">
        <v>350.23688622754491</v>
      </c>
      <c r="P42" s="119"/>
      <c r="Q42" s="119"/>
      <c r="R42" s="126">
        <f t="shared" si="0"/>
        <v>138407.47999999998</v>
      </c>
      <c r="S42" s="126">
        <f t="shared" si="1"/>
        <v>11955</v>
      </c>
      <c r="T42" s="126">
        <f t="shared" si="2"/>
        <v>150482.03999999998</v>
      </c>
    </row>
    <row r="43" spans="1:20" x14ac:dyDescent="0.2">
      <c r="A43" s="22" t="s">
        <v>96</v>
      </c>
      <c r="B43" s="14" t="s">
        <v>97</v>
      </c>
      <c r="C43" s="23" t="s">
        <v>98</v>
      </c>
      <c r="D43" s="119">
        <v>4587963.8899999997</v>
      </c>
      <c r="E43" s="146"/>
      <c r="F43" s="119">
        <v>4129339</v>
      </c>
      <c r="G43" s="155">
        <v>255065084.84999993</v>
      </c>
      <c r="H43" s="126">
        <v>5561939</v>
      </c>
      <c r="I43" s="126">
        <v>5575633.1799999997</v>
      </c>
      <c r="J43" s="126">
        <v>585642.15</v>
      </c>
      <c r="K43" s="126">
        <v>229172.69999999998</v>
      </c>
      <c r="L43" s="154">
        <v>1934490.07</v>
      </c>
      <c r="M43" s="126">
        <v>1934441.8000000003</v>
      </c>
      <c r="N43" s="153">
        <v>15996</v>
      </c>
      <c r="O43" s="153">
        <v>16066.487037384342</v>
      </c>
      <c r="P43" s="119"/>
      <c r="Q43" s="119"/>
      <c r="R43" s="126">
        <f t="shared" si="0"/>
        <v>10276920.15</v>
      </c>
      <c r="S43" s="126">
        <f t="shared" si="1"/>
        <v>1934490.07</v>
      </c>
      <c r="T43" s="126">
        <f t="shared" si="2"/>
        <v>262804332.52999994</v>
      </c>
    </row>
    <row r="44" spans="1:20" x14ac:dyDescent="0.2">
      <c r="A44" s="22" t="s">
        <v>99</v>
      </c>
      <c r="B44" s="14" t="s">
        <v>100</v>
      </c>
      <c r="C44" s="23" t="s">
        <v>101</v>
      </c>
      <c r="D44" s="119">
        <v>0</v>
      </c>
      <c r="E44" s="146"/>
      <c r="F44" s="119">
        <v>0</v>
      </c>
      <c r="G44" s="126">
        <v>0</v>
      </c>
      <c r="H44" s="126">
        <v>0</v>
      </c>
      <c r="I44" s="126">
        <v>0</v>
      </c>
      <c r="J44" s="126">
        <v>0</v>
      </c>
      <c r="K44" s="126">
        <v>0</v>
      </c>
      <c r="L44" s="154">
        <v>0</v>
      </c>
      <c r="M44" s="126">
        <v>0</v>
      </c>
      <c r="N44" s="153">
        <v>0</v>
      </c>
      <c r="O44" s="153" t="s">
        <v>572</v>
      </c>
      <c r="P44" s="119"/>
      <c r="Q44" s="119"/>
      <c r="R44" s="126">
        <f t="shared" si="0"/>
        <v>0</v>
      </c>
      <c r="S44" s="126">
        <f t="shared" si="1"/>
        <v>0</v>
      </c>
      <c r="T44" s="126">
        <f t="shared" si="2"/>
        <v>0</v>
      </c>
    </row>
    <row r="45" spans="1:20" x14ac:dyDescent="0.2">
      <c r="A45" s="22" t="s">
        <v>102</v>
      </c>
      <c r="B45" s="14" t="s">
        <v>103</v>
      </c>
      <c r="C45" s="23" t="s">
        <v>104</v>
      </c>
      <c r="D45" s="119">
        <v>717622.99</v>
      </c>
      <c r="E45" s="146"/>
      <c r="F45" s="119">
        <v>605432</v>
      </c>
      <c r="G45" s="126">
        <v>5346180.2899999944</v>
      </c>
      <c r="H45" s="126">
        <v>837226.98</v>
      </c>
      <c r="I45" s="126">
        <v>22585.390000000003</v>
      </c>
      <c r="J45" s="126">
        <v>0</v>
      </c>
      <c r="K45" s="126">
        <v>0</v>
      </c>
      <c r="L45" s="154">
        <v>216659</v>
      </c>
      <c r="M45" s="126">
        <v>210604.00000000003</v>
      </c>
      <c r="N45" s="153">
        <v>2283</v>
      </c>
      <c r="O45" s="153">
        <v>2433.9834822601815</v>
      </c>
      <c r="P45" s="119"/>
      <c r="Q45" s="119"/>
      <c r="R45" s="126">
        <f t="shared" si="0"/>
        <v>1442658.98</v>
      </c>
      <c r="S45" s="126">
        <f t="shared" si="1"/>
        <v>216659</v>
      </c>
      <c r="T45" s="126">
        <f t="shared" si="2"/>
        <v>5579369.6799999941</v>
      </c>
    </row>
    <row r="46" spans="1:20" x14ac:dyDescent="0.2">
      <c r="A46" s="22" t="s">
        <v>105</v>
      </c>
      <c r="B46" s="14" t="s">
        <v>106</v>
      </c>
      <c r="C46" s="23" t="s">
        <v>107</v>
      </c>
      <c r="D46" s="119">
        <v>362396.35000000003</v>
      </c>
      <c r="E46" s="146"/>
      <c r="F46" s="119">
        <v>312495</v>
      </c>
      <c r="G46" s="126">
        <v>2779352.2699999996</v>
      </c>
      <c r="H46" s="126">
        <v>421329</v>
      </c>
      <c r="I46" s="126">
        <v>0</v>
      </c>
      <c r="J46" s="126">
        <v>0</v>
      </c>
      <c r="K46" s="126">
        <v>0</v>
      </c>
      <c r="L46" s="154">
        <v>142902</v>
      </c>
      <c r="M46" s="126">
        <v>142902</v>
      </c>
      <c r="N46" s="153">
        <v>1199</v>
      </c>
      <c r="O46" s="153">
        <v>2437.2429274395327</v>
      </c>
      <c r="P46" s="119"/>
      <c r="Q46" s="119"/>
      <c r="R46" s="126">
        <f t="shared" si="0"/>
        <v>733824</v>
      </c>
      <c r="S46" s="126">
        <f t="shared" si="1"/>
        <v>142902</v>
      </c>
      <c r="T46" s="126">
        <f t="shared" si="2"/>
        <v>2922254.2699999996</v>
      </c>
    </row>
    <row r="47" spans="1:20" x14ac:dyDescent="0.2">
      <c r="A47" s="25" t="s">
        <v>108</v>
      </c>
      <c r="B47" s="14" t="s">
        <v>109</v>
      </c>
      <c r="C47" s="23" t="s">
        <v>110</v>
      </c>
      <c r="D47" s="119">
        <v>4236.6500000000005</v>
      </c>
      <c r="E47" s="146"/>
      <c r="F47" s="119">
        <v>6404</v>
      </c>
      <c r="G47" s="126">
        <v>6404.8600000000006</v>
      </c>
      <c r="H47" s="126">
        <v>8765</v>
      </c>
      <c r="I47" s="126">
        <v>8765</v>
      </c>
      <c r="J47" s="126">
        <v>0</v>
      </c>
      <c r="K47" s="126">
        <v>0</v>
      </c>
      <c r="L47" s="154">
        <v>0</v>
      </c>
      <c r="M47" s="126">
        <v>0</v>
      </c>
      <c r="N47" s="153">
        <v>21</v>
      </c>
      <c r="O47" s="153">
        <v>304.99333333333334</v>
      </c>
      <c r="P47" s="119"/>
      <c r="Q47" s="119"/>
      <c r="R47" s="126">
        <f t="shared" si="0"/>
        <v>15169</v>
      </c>
      <c r="S47" s="126">
        <f t="shared" si="1"/>
        <v>0</v>
      </c>
      <c r="T47" s="126">
        <f t="shared" si="2"/>
        <v>15169.86</v>
      </c>
    </row>
    <row r="48" spans="1:20" x14ac:dyDescent="0.2">
      <c r="A48" s="22" t="s">
        <v>111</v>
      </c>
      <c r="B48" s="14" t="s">
        <v>109</v>
      </c>
      <c r="C48" s="23" t="s">
        <v>112</v>
      </c>
      <c r="D48" s="119">
        <v>879.88</v>
      </c>
      <c r="E48" s="146"/>
      <c r="F48" s="119">
        <v>742</v>
      </c>
      <c r="G48" s="126">
        <v>948</v>
      </c>
      <c r="H48" s="126">
        <v>1068</v>
      </c>
      <c r="I48" s="126">
        <v>1320.93</v>
      </c>
      <c r="J48" s="126">
        <v>0</v>
      </c>
      <c r="K48" s="126">
        <v>0</v>
      </c>
      <c r="L48" s="154">
        <v>0</v>
      </c>
      <c r="M48" s="126">
        <v>0</v>
      </c>
      <c r="N48" s="153">
        <v>1</v>
      </c>
      <c r="O48" s="153">
        <v>948</v>
      </c>
      <c r="P48" s="119"/>
      <c r="Q48" s="119"/>
      <c r="R48" s="126">
        <f t="shared" si="0"/>
        <v>1810</v>
      </c>
      <c r="S48" s="126">
        <f t="shared" si="1"/>
        <v>0</v>
      </c>
      <c r="T48" s="126">
        <f t="shared" si="2"/>
        <v>2268.9300000000003</v>
      </c>
    </row>
    <row r="49" spans="1:20" x14ac:dyDescent="0.2">
      <c r="A49" s="22" t="s">
        <v>113</v>
      </c>
      <c r="B49" s="14" t="s">
        <v>109</v>
      </c>
      <c r="C49" s="23" t="s">
        <v>114</v>
      </c>
      <c r="D49" s="119">
        <v>325.90000000000003</v>
      </c>
      <c r="E49" s="146"/>
      <c r="F49" s="119">
        <v>232</v>
      </c>
      <c r="G49" s="126">
        <v>470.28</v>
      </c>
      <c r="H49" s="126">
        <v>309</v>
      </c>
      <c r="I49" s="126">
        <v>0</v>
      </c>
      <c r="J49" s="126">
        <v>0</v>
      </c>
      <c r="K49" s="126">
        <v>0</v>
      </c>
      <c r="L49" s="154">
        <v>0</v>
      </c>
      <c r="M49" s="126">
        <v>0</v>
      </c>
      <c r="N49" s="153">
        <v>1</v>
      </c>
      <c r="O49" s="153">
        <v>470.28</v>
      </c>
      <c r="P49" s="119"/>
      <c r="Q49" s="119"/>
      <c r="R49" s="126">
        <f t="shared" si="0"/>
        <v>541</v>
      </c>
      <c r="S49" s="126">
        <f t="shared" si="1"/>
        <v>0</v>
      </c>
      <c r="T49" s="126">
        <f t="shared" si="2"/>
        <v>470.28</v>
      </c>
    </row>
    <row r="50" spans="1:20" x14ac:dyDescent="0.2">
      <c r="A50" s="22" t="s">
        <v>115</v>
      </c>
      <c r="B50" s="14" t="s">
        <v>109</v>
      </c>
      <c r="C50" s="23" t="s">
        <v>116</v>
      </c>
      <c r="D50" s="119">
        <v>0</v>
      </c>
      <c r="E50" s="146"/>
      <c r="F50" s="119">
        <v>0</v>
      </c>
      <c r="G50" s="126">
        <v>0</v>
      </c>
      <c r="H50" s="126">
        <v>0</v>
      </c>
      <c r="I50" s="126">
        <v>0</v>
      </c>
      <c r="J50" s="126">
        <v>0</v>
      </c>
      <c r="K50" s="126">
        <v>0</v>
      </c>
      <c r="L50" s="154">
        <v>0</v>
      </c>
      <c r="M50" s="126">
        <v>0</v>
      </c>
      <c r="N50" s="153">
        <v>0</v>
      </c>
      <c r="O50" s="153" t="s">
        <v>572</v>
      </c>
      <c r="P50" s="119"/>
      <c r="Q50" s="119"/>
      <c r="R50" s="126">
        <f t="shared" si="0"/>
        <v>0</v>
      </c>
      <c r="S50" s="126">
        <f t="shared" si="1"/>
        <v>0</v>
      </c>
      <c r="T50" s="126">
        <f t="shared" si="2"/>
        <v>0</v>
      </c>
    </row>
    <row r="51" spans="1:20" x14ac:dyDescent="0.2">
      <c r="A51" s="22" t="s">
        <v>117</v>
      </c>
      <c r="B51" s="14" t="s">
        <v>109</v>
      </c>
      <c r="C51" s="23" t="s">
        <v>118</v>
      </c>
      <c r="D51" s="119">
        <v>0</v>
      </c>
      <c r="E51" s="146"/>
      <c r="F51" s="119">
        <v>464</v>
      </c>
      <c r="G51" s="126">
        <v>464</v>
      </c>
      <c r="H51" s="126">
        <v>618</v>
      </c>
      <c r="I51" s="126">
        <v>0</v>
      </c>
      <c r="J51" s="126">
        <v>0</v>
      </c>
      <c r="K51" s="126">
        <v>0</v>
      </c>
      <c r="L51" s="154">
        <v>0</v>
      </c>
      <c r="M51" s="126">
        <v>0</v>
      </c>
      <c r="N51" s="153">
        <v>2</v>
      </c>
      <c r="O51" s="153">
        <v>232</v>
      </c>
      <c r="P51" s="119"/>
      <c r="Q51" s="119"/>
      <c r="R51" s="126">
        <f t="shared" si="0"/>
        <v>1082</v>
      </c>
      <c r="S51" s="126">
        <f t="shared" si="1"/>
        <v>0</v>
      </c>
      <c r="T51" s="126">
        <f t="shared" si="2"/>
        <v>464</v>
      </c>
    </row>
    <row r="52" spans="1:20" x14ac:dyDescent="0.2">
      <c r="A52" s="22" t="s">
        <v>119</v>
      </c>
      <c r="B52" s="14" t="s">
        <v>120</v>
      </c>
      <c r="C52" s="23" t="s">
        <v>121</v>
      </c>
      <c r="D52" s="119">
        <v>1303.5800000000002</v>
      </c>
      <c r="E52" s="146"/>
      <c r="F52" s="119">
        <v>464</v>
      </c>
      <c r="G52" s="126">
        <v>0</v>
      </c>
      <c r="H52" s="126">
        <v>618</v>
      </c>
      <c r="I52" s="126">
        <v>0</v>
      </c>
      <c r="J52" s="126">
        <v>0</v>
      </c>
      <c r="K52" s="126">
        <v>0</v>
      </c>
      <c r="L52" s="154">
        <v>0</v>
      </c>
      <c r="M52" s="126">
        <v>0</v>
      </c>
      <c r="N52" s="153">
        <v>2</v>
      </c>
      <c r="O52" s="153">
        <v>0</v>
      </c>
      <c r="P52" s="119"/>
      <c r="Q52" s="119"/>
      <c r="R52" s="126">
        <f t="shared" si="0"/>
        <v>1082</v>
      </c>
      <c r="S52" s="126">
        <f t="shared" si="1"/>
        <v>0</v>
      </c>
      <c r="T52" s="126">
        <f t="shared" si="2"/>
        <v>0</v>
      </c>
    </row>
    <row r="53" spans="1:20" x14ac:dyDescent="0.2">
      <c r="A53" s="22" t="s">
        <v>122</v>
      </c>
      <c r="B53" s="14" t="s">
        <v>120</v>
      </c>
      <c r="C53" s="23" t="s">
        <v>123</v>
      </c>
      <c r="D53" s="119">
        <v>379994.74</v>
      </c>
      <c r="E53" s="146"/>
      <c r="F53" s="119">
        <v>377572</v>
      </c>
      <c r="G53" s="126">
        <v>3209367.78</v>
      </c>
      <c r="H53" s="126">
        <v>513782</v>
      </c>
      <c r="I53" s="126">
        <v>67783.17</v>
      </c>
      <c r="J53" s="126">
        <v>17354.59</v>
      </c>
      <c r="K53" s="126">
        <v>17354.59</v>
      </c>
      <c r="L53" s="154">
        <v>149666.4</v>
      </c>
      <c r="M53" s="126">
        <v>149666.99999999997</v>
      </c>
      <c r="N53" s="153">
        <v>1319</v>
      </c>
      <c r="O53" s="153">
        <v>2546.65260045489</v>
      </c>
      <c r="P53" s="119"/>
      <c r="Q53" s="119"/>
      <c r="R53" s="126">
        <f t="shared" si="0"/>
        <v>908708.59</v>
      </c>
      <c r="S53" s="126">
        <f t="shared" si="1"/>
        <v>149666.4</v>
      </c>
      <c r="T53" s="126">
        <f t="shared" si="2"/>
        <v>3444172.5399999996</v>
      </c>
    </row>
    <row r="54" spans="1:20" x14ac:dyDescent="0.2">
      <c r="A54" s="22" t="s">
        <v>124</v>
      </c>
      <c r="B54" s="14" t="s">
        <v>120</v>
      </c>
      <c r="C54" s="23" t="s">
        <v>125</v>
      </c>
      <c r="D54" s="119">
        <v>41062.9</v>
      </c>
      <c r="E54" s="146"/>
      <c r="F54" s="119">
        <v>46912</v>
      </c>
      <c r="G54" s="126">
        <v>378357.43</v>
      </c>
      <c r="H54" s="126">
        <v>64922</v>
      </c>
      <c r="I54" s="126">
        <v>0</v>
      </c>
      <c r="J54" s="126">
        <v>0</v>
      </c>
      <c r="K54" s="126">
        <v>0</v>
      </c>
      <c r="L54" s="154">
        <v>10551.65</v>
      </c>
      <c r="M54" s="126">
        <v>10551.650000000001</v>
      </c>
      <c r="N54" s="153">
        <v>134</v>
      </c>
      <c r="O54" s="153">
        <v>2902.3065671641793</v>
      </c>
      <c r="P54" s="119"/>
      <c r="Q54" s="119"/>
      <c r="R54" s="126">
        <f t="shared" si="0"/>
        <v>111834</v>
      </c>
      <c r="S54" s="126">
        <f t="shared" si="1"/>
        <v>10551.65</v>
      </c>
      <c r="T54" s="126">
        <f t="shared" si="2"/>
        <v>388909.08</v>
      </c>
    </row>
    <row r="55" spans="1:20" x14ac:dyDescent="0.2">
      <c r="A55" s="22" t="s">
        <v>126</v>
      </c>
      <c r="B55" s="14" t="s">
        <v>120</v>
      </c>
      <c r="C55" s="23" t="s">
        <v>127</v>
      </c>
      <c r="D55" s="119">
        <v>122536.9</v>
      </c>
      <c r="E55" s="146"/>
      <c r="F55" s="119">
        <v>99972</v>
      </c>
      <c r="G55" s="126">
        <v>670099.06999999995</v>
      </c>
      <c r="H55" s="126">
        <v>109064.72</v>
      </c>
      <c r="I55" s="126">
        <v>109064.72</v>
      </c>
      <c r="J55" s="126">
        <v>12274</v>
      </c>
      <c r="K55" s="126">
        <v>12274</v>
      </c>
      <c r="L55" s="154">
        <v>29596.3</v>
      </c>
      <c r="M55" s="126">
        <v>29596.300000000003</v>
      </c>
      <c r="N55" s="153">
        <v>345</v>
      </c>
      <c r="O55" s="153">
        <v>2028.1025217391305</v>
      </c>
      <c r="P55" s="119"/>
      <c r="Q55" s="119"/>
      <c r="R55" s="126">
        <f t="shared" si="0"/>
        <v>221310.72</v>
      </c>
      <c r="S55" s="126">
        <f t="shared" si="1"/>
        <v>29596.3</v>
      </c>
      <c r="T55" s="126">
        <f t="shared" si="2"/>
        <v>821034.09</v>
      </c>
    </row>
    <row r="56" spans="1:20" x14ac:dyDescent="0.2">
      <c r="A56" s="22" t="s">
        <v>128</v>
      </c>
      <c r="B56" s="14" t="s">
        <v>120</v>
      </c>
      <c r="C56" s="23" t="s">
        <v>129</v>
      </c>
      <c r="D56" s="119">
        <v>442892.66</v>
      </c>
      <c r="E56" s="146"/>
      <c r="F56" s="119">
        <v>423837</v>
      </c>
      <c r="G56" s="126">
        <v>4149402.7100000023</v>
      </c>
      <c r="H56" s="126">
        <v>577524</v>
      </c>
      <c r="I56" s="126">
        <v>152161.01</v>
      </c>
      <c r="J56" s="126">
        <v>0</v>
      </c>
      <c r="K56" s="126">
        <v>0</v>
      </c>
      <c r="L56" s="154">
        <v>256995.55</v>
      </c>
      <c r="M56" s="126">
        <v>256995.55000000002</v>
      </c>
      <c r="N56" s="153">
        <v>1459</v>
      </c>
      <c r="O56" s="153">
        <v>3020.1495956134354</v>
      </c>
      <c r="P56" s="119"/>
      <c r="Q56" s="119"/>
      <c r="R56" s="126">
        <f t="shared" si="0"/>
        <v>1001361</v>
      </c>
      <c r="S56" s="126">
        <f t="shared" si="1"/>
        <v>256995.55</v>
      </c>
      <c r="T56" s="126">
        <f t="shared" si="2"/>
        <v>4558559.2700000023</v>
      </c>
    </row>
    <row r="57" spans="1:20" x14ac:dyDescent="0.2">
      <c r="A57" s="22" t="s">
        <v>130</v>
      </c>
      <c r="B57" s="14" t="s">
        <v>120</v>
      </c>
      <c r="C57" s="23" t="s">
        <v>131</v>
      </c>
      <c r="D57" s="119">
        <v>35196.770000000004</v>
      </c>
      <c r="E57" s="146"/>
      <c r="F57" s="119">
        <v>36474</v>
      </c>
      <c r="G57" s="126">
        <v>372602.75</v>
      </c>
      <c r="H57" s="126">
        <v>50229</v>
      </c>
      <c r="I57" s="126">
        <v>0</v>
      </c>
      <c r="J57" s="126">
        <v>7842</v>
      </c>
      <c r="K57" s="126">
        <v>7523.57</v>
      </c>
      <c r="L57" s="154">
        <v>23062</v>
      </c>
      <c r="M57" s="126">
        <v>23062</v>
      </c>
      <c r="N57" s="153">
        <v>111</v>
      </c>
      <c r="O57" s="153">
        <v>3564.5472972972975</v>
      </c>
      <c r="P57" s="119"/>
      <c r="Q57" s="119"/>
      <c r="R57" s="126">
        <f t="shared" si="0"/>
        <v>94545</v>
      </c>
      <c r="S57" s="126">
        <f t="shared" si="1"/>
        <v>23062</v>
      </c>
      <c r="T57" s="126">
        <f t="shared" si="2"/>
        <v>403188.32</v>
      </c>
    </row>
    <row r="58" spans="1:20" x14ac:dyDescent="0.2">
      <c r="A58" s="22" t="s">
        <v>132</v>
      </c>
      <c r="B58" s="14" t="s">
        <v>120</v>
      </c>
      <c r="C58" s="23" t="s">
        <v>133</v>
      </c>
      <c r="D58" s="119">
        <v>2607.17</v>
      </c>
      <c r="E58" s="146"/>
      <c r="F58" s="119">
        <v>3619</v>
      </c>
      <c r="G58" s="126">
        <v>0</v>
      </c>
      <c r="H58" s="126">
        <v>4640.99</v>
      </c>
      <c r="I58" s="126">
        <v>4640.9900000000007</v>
      </c>
      <c r="J58" s="126">
        <v>0</v>
      </c>
      <c r="K58" s="126">
        <v>0</v>
      </c>
      <c r="L58" s="154">
        <v>0</v>
      </c>
      <c r="M58" s="126">
        <v>0</v>
      </c>
      <c r="N58" s="153">
        <v>9</v>
      </c>
      <c r="O58" s="153">
        <v>0</v>
      </c>
      <c r="P58" s="119"/>
      <c r="Q58" s="119"/>
      <c r="R58" s="126">
        <f t="shared" si="0"/>
        <v>8259.99</v>
      </c>
      <c r="S58" s="126">
        <f t="shared" si="1"/>
        <v>0</v>
      </c>
      <c r="T58" s="126">
        <f t="shared" si="2"/>
        <v>4640.9900000000007</v>
      </c>
    </row>
    <row r="59" spans="1:20" x14ac:dyDescent="0.2">
      <c r="A59" s="22" t="s">
        <v>134</v>
      </c>
      <c r="B59" s="14" t="s">
        <v>120</v>
      </c>
      <c r="C59" s="23" t="s">
        <v>135</v>
      </c>
      <c r="D59" s="119">
        <v>159689.03999999998</v>
      </c>
      <c r="E59" s="146"/>
      <c r="F59" s="119">
        <v>142826</v>
      </c>
      <c r="G59" s="126">
        <v>1051827.3200000003</v>
      </c>
      <c r="H59" s="126">
        <v>138870.95000000001</v>
      </c>
      <c r="I59" s="126">
        <v>126481.95</v>
      </c>
      <c r="J59" s="126">
        <v>30005</v>
      </c>
      <c r="K59" s="126">
        <v>30005.000000000004</v>
      </c>
      <c r="L59" s="154">
        <v>114526</v>
      </c>
      <c r="M59" s="126">
        <v>114525.99999999999</v>
      </c>
      <c r="N59" s="153">
        <v>411</v>
      </c>
      <c r="O59" s="153">
        <v>2837.8426277372268</v>
      </c>
      <c r="P59" s="119"/>
      <c r="Q59" s="119"/>
      <c r="R59" s="126">
        <f t="shared" si="0"/>
        <v>311701.95</v>
      </c>
      <c r="S59" s="126">
        <f t="shared" si="1"/>
        <v>114526</v>
      </c>
      <c r="T59" s="126">
        <f t="shared" si="2"/>
        <v>1322840.2700000003</v>
      </c>
    </row>
    <row r="60" spans="1:20" x14ac:dyDescent="0.2">
      <c r="A60" s="22" t="s">
        <v>136</v>
      </c>
      <c r="B60" s="14" t="s">
        <v>120</v>
      </c>
      <c r="C60" s="23" t="s">
        <v>137</v>
      </c>
      <c r="D60" s="119">
        <v>16294.800000000001</v>
      </c>
      <c r="E60" s="146"/>
      <c r="F60" s="119">
        <v>22837</v>
      </c>
      <c r="G60" s="126">
        <v>51342.720000000001</v>
      </c>
      <c r="H60" s="126">
        <v>30958</v>
      </c>
      <c r="I60" s="126">
        <v>59229.64</v>
      </c>
      <c r="J60" s="126">
        <v>0</v>
      </c>
      <c r="K60" s="126">
        <v>0</v>
      </c>
      <c r="L60" s="154">
        <v>8000</v>
      </c>
      <c r="M60" s="126">
        <v>8000</v>
      </c>
      <c r="N60" s="153">
        <v>83</v>
      </c>
      <c r="O60" s="153">
        <v>714.97253012048191</v>
      </c>
      <c r="P60" s="119"/>
      <c r="Q60" s="119"/>
      <c r="R60" s="126">
        <f t="shared" si="0"/>
        <v>53795</v>
      </c>
      <c r="S60" s="126">
        <f t="shared" si="1"/>
        <v>8000</v>
      </c>
      <c r="T60" s="126">
        <f t="shared" si="2"/>
        <v>118572.36</v>
      </c>
    </row>
    <row r="61" spans="1:20" x14ac:dyDescent="0.2">
      <c r="A61" s="22" t="s">
        <v>138</v>
      </c>
      <c r="B61" s="14" t="s">
        <v>120</v>
      </c>
      <c r="C61" s="23" t="s">
        <v>139</v>
      </c>
      <c r="D61" s="119">
        <v>1955.38</v>
      </c>
      <c r="E61" s="146"/>
      <c r="F61" s="119">
        <v>1161</v>
      </c>
      <c r="G61" s="126">
        <v>1161</v>
      </c>
      <c r="H61" s="126">
        <v>1545</v>
      </c>
      <c r="I61" s="126">
        <v>1545</v>
      </c>
      <c r="J61" s="126">
        <v>0</v>
      </c>
      <c r="K61" s="126">
        <v>0</v>
      </c>
      <c r="L61" s="154">
        <v>0</v>
      </c>
      <c r="M61" s="126">
        <v>0</v>
      </c>
      <c r="N61" s="153">
        <v>5</v>
      </c>
      <c r="O61" s="153">
        <v>232.2</v>
      </c>
      <c r="P61" s="119"/>
      <c r="Q61" s="119"/>
      <c r="R61" s="126">
        <f t="shared" si="0"/>
        <v>2706</v>
      </c>
      <c r="S61" s="126">
        <f t="shared" si="1"/>
        <v>0</v>
      </c>
      <c r="T61" s="126">
        <f t="shared" si="2"/>
        <v>2706</v>
      </c>
    </row>
    <row r="62" spans="1:20" x14ac:dyDescent="0.2">
      <c r="A62" s="22" t="s">
        <v>140</v>
      </c>
      <c r="B62" s="14" t="s">
        <v>120</v>
      </c>
      <c r="C62" s="23" t="s">
        <v>141</v>
      </c>
      <c r="D62" s="119">
        <v>8799.19</v>
      </c>
      <c r="E62" s="146"/>
      <c r="F62" s="119">
        <v>5708</v>
      </c>
      <c r="G62" s="126">
        <v>5708</v>
      </c>
      <c r="H62" s="126">
        <v>7838</v>
      </c>
      <c r="I62" s="126">
        <v>0</v>
      </c>
      <c r="J62" s="126">
        <v>0</v>
      </c>
      <c r="K62" s="126">
        <v>0</v>
      </c>
      <c r="L62" s="154">
        <v>0</v>
      </c>
      <c r="M62" s="126">
        <v>0</v>
      </c>
      <c r="N62" s="153">
        <v>18</v>
      </c>
      <c r="O62" s="153">
        <v>317.11111111111109</v>
      </c>
      <c r="P62" s="119"/>
      <c r="Q62" s="119"/>
      <c r="R62" s="126">
        <f t="shared" si="0"/>
        <v>13546</v>
      </c>
      <c r="S62" s="126">
        <f t="shared" si="1"/>
        <v>0</v>
      </c>
      <c r="T62" s="126">
        <f t="shared" si="2"/>
        <v>5708</v>
      </c>
    </row>
    <row r="63" spans="1:20" x14ac:dyDescent="0.2">
      <c r="A63" s="22" t="s">
        <v>142</v>
      </c>
      <c r="B63" s="14" t="s">
        <v>120</v>
      </c>
      <c r="C63" s="23" t="s">
        <v>143</v>
      </c>
      <c r="D63" s="119">
        <v>39433.42</v>
      </c>
      <c r="E63" s="146"/>
      <c r="F63" s="119">
        <v>36060</v>
      </c>
      <c r="G63" s="126">
        <v>527814.61</v>
      </c>
      <c r="H63" s="126">
        <v>49358</v>
      </c>
      <c r="I63" s="126">
        <v>59763.539999999994</v>
      </c>
      <c r="J63" s="126">
        <v>17591.54</v>
      </c>
      <c r="K63" s="126">
        <v>9649</v>
      </c>
      <c r="L63" s="154">
        <v>14799.74</v>
      </c>
      <c r="M63" s="126">
        <v>14799.740000000002</v>
      </c>
      <c r="N63" s="153">
        <v>118</v>
      </c>
      <c r="O63" s="153">
        <v>4598.4266949152543</v>
      </c>
      <c r="P63" s="119"/>
      <c r="Q63" s="119"/>
      <c r="R63" s="126">
        <f t="shared" si="0"/>
        <v>103009.54000000001</v>
      </c>
      <c r="S63" s="126">
        <f t="shared" si="1"/>
        <v>14799.74</v>
      </c>
      <c r="T63" s="126">
        <f t="shared" si="2"/>
        <v>612026.89</v>
      </c>
    </row>
    <row r="64" spans="1:20" x14ac:dyDescent="0.2">
      <c r="A64" s="22" t="s">
        <v>144</v>
      </c>
      <c r="B64" s="14" t="s">
        <v>120</v>
      </c>
      <c r="C64" s="23" t="s">
        <v>145</v>
      </c>
      <c r="D64" s="119">
        <v>223890.55</v>
      </c>
      <c r="E64" s="146"/>
      <c r="F64" s="119">
        <v>235395</v>
      </c>
      <c r="G64" s="126">
        <v>1180103.3600000001</v>
      </c>
      <c r="H64" s="126">
        <v>321490</v>
      </c>
      <c r="I64" s="126">
        <v>150109.80999999997</v>
      </c>
      <c r="J64" s="126">
        <v>0</v>
      </c>
      <c r="K64" s="126">
        <v>0</v>
      </c>
      <c r="L64" s="154">
        <v>62573.86</v>
      </c>
      <c r="M64" s="126">
        <v>62573.86</v>
      </c>
      <c r="N64" s="153">
        <v>790</v>
      </c>
      <c r="O64" s="153">
        <v>1573.0091392405066</v>
      </c>
      <c r="P64" s="119"/>
      <c r="Q64" s="119"/>
      <c r="R64" s="126">
        <f t="shared" si="0"/>
        <v>556885</v>
      </c>
      <c r="S64" s="126">
        <f t="shared" si="1"/>
        <v>62573.86</v>
      </c>
      <c r="T64" s="126">
        <f t="shared" si="2"/>
        <v>1392787.03</v>
      </c>
    </row>
    <row r="65" spans="1:20" x14ac:dyDescent="0.2">
      <c r="A65" s="22" t="s">
        <v>146</v>
      </c>
      <c r="B65" s="14" t="s">
        <v>120</v>
      </c>
      <c r="C65" s="23" t="s">
        <v>147</v>
      </c>
      <c r="D65" s="119">
        <v>2281.27</v>
      </c>
      <c r="E65" s="146"/>
      <c r="F65" s="119">
        <v>0</v>
      </c>
      <c r="G65" s="126">
        <v>0</v>
      </c>
      <c r="H65" s="126">
        <v>0</v>
      </c>
      <c r="I65" s="126">
        <v>0</v>
      </c>
      <c r="J65" s="126">
        <v>0</v>
      </c>
      <c r="K65" s="126">
        <v>0</v>
      </c>
      <c r="L65" s="154">
        <v>0</v>
      </c>
      <c r="M65" s="126">
        <v>0</v>
      </c>
      <c r="N65" s="153">
        <v>0</v>
      </c>
      <c r="O65" s="153" t="s">
        <v>572</v>
      </c>
      <c r="P65" s="119"/>
      <c r="Q65" s="119"/>
      <c r="R65" s="126">
        <f t="shared" si="0"/>
        <v>0</v>
      </c>
      <c r="S65" s="126">
        <f t="shared" si="1"/>
        <v>0</v>
      </c>
      <c r="T65" s="126">
        <f t="shared" si="2"/>
        <v>0</v>
      </c>
    </row>
    <row r="66" spans="1:20" x14ac:dyDescent="0.2">
      <c r="A66" s="22" t="s">
        <v>148</v>
      </c>
      <c r="B66" s="14" t="s">
        <v>120</v>
      </c>
      <c r="C66" s="23" t="s">
        <v>149</v>
      </c>
      <c r="D66" s="119">
        <v>2281.27</v>
      </c>
      <c r="E66" s="146"/>
      <c r="F66" s="119">
        <v>3432</v>
      </c>
      <c r="G66" s="126">
        <v>4683</v>
      </c>
      <c r="H66" s="126">
        <v>7786</v>
      </c>
      <c r="I66" s="126">
        <v>7787</v>
      </c>
      <c r="J66" s="126">
        <v>0</v>
      </c>
      <c r="K66" s="126">
        <v>0</v>
      </c>
      <c r="L66" s="154">
        <v>0</v>
      </c>
      <c r="M66" s="126">
        <v>0</v>
      </c>
      <c r="N66" s="153">
        <v>6</v>
      </c>
      <c r="O66" s="153">
        <v>780.5</v>
      </c>
      <c r="P66" s="119"/>
      <c r="Q66" s="119"/>
      <c r="R66" s="126">
        <f t="shared" si="0"/>
        <v>11218</v>
      </c>
      <c r="S66" s="126">
        <f t="shared" si="1"/>
        <v>0</v>
      </c>
      <c r="T66" s="126">
        <f t="shared" si="2"/>
        <v>12470</v>
      </c>
    </row>
    <row r="67" spans="1:20" x14ac:dyDescent="0.2">
      <c r="A67" s="22" t="s">
        <v>150</v>
      </c>
      <c r="B67" s="14" t="s">
        <v>151</v>
      </c>
      <c r="C67" s="23" t="s">
        <v>152</v>
      </c>
      <c r="D67" s="119">
        <v>7169.71</v>
      </c>
      <c r="E67" s="146"/>
      <c r="F67" s="119">
        <v>7379</v>
      </c>
      <c r="G67" s="126">
        <v>52264.85</v>
      </c>
      <c r="H67" s="126">
        <v>10141</v>
      </c>
      <c r="I67" s="126">
        <v>0</v>
      </c>
      <c r="J67" s="126">
        <v>0</v>
      </c>
      <c r="K67" s="126">
        <v>0</v>
      </c>
      <c r="L67" s="154">
        <v>0</v>
      </c>
      <c r="M67" s="126">
        <v>0</v>
      </c>
      <c r="N67" s="153">
        <v>23</v>
      </c>
      <c r="O67" s="153">
        <v>2272.3847826086958</v>
      </c>
      <c r="P67" s="119"/>
      <c r="Q67" s="119"/>
      <c r="R67" s="126">
        <f t="shared" si="0"/>
        <v>17520</v>
      </c>
      <c r="S67" s="126">
        <f t="shared" si="1"/>
        <v>0</v>
      </c>
      <c r="T67" s="126">
        <f t="shared" si="2"/>
        <v>52264.85</v>
      </c>
    </row>
    <row r="68" spans="1:20" x14ac:dyDescent="0.2">
      <c r="A68" s="22" t="s">
        <v>153</v>
      </c>
      <c r="B68" s="14" t="s">
        <v>151</v>
      </c>
      <c r="C68" s="23" t="s">
        <v>154</v>
      </c>
      <c r="D68" s="119">
        <v>2607.17</v>
      </c>
      <c r="E68" s="146"/>
      <c r="F68" s="119">
        <v>2367</v>
      </c>
      <c r="G68" s="126">
        <v>26519.81</v>
      </c>
      <c r="H68" s="126">
        <v>3231</v>
      </c>
      <c r="I68" s="126">
        <v>0</v>
      </c>
      <c r="J68" s="126">
        <v>0</v>
      </c>
      <c r="K68" s="126">
        <v>0</v>
      </c>
      <c r="L68" s="154">
        <v>0</v>
      </c>
      <c r="M68" s="126">
        <v>0</v>
      </c>
      <c r="N68" s="153">
        <v>8</v>
      </c>
      <c r="O68" s="153">
        <v>3314.9762500000002</v>
      </c>
      <c r="P68" s="119"/>
      <c r="Q68" s="119"/>
      <c r="R68" s="126">
        <f t="shared" si="0"/>
        <v>5598</v>
      </c>
      <c r="S68" s="126">
        <f t="shared" si="1"/>
        <v>0</v>
      </c>
      <c r="T68" s="126">
        <f t="shared" si="2"/>
        <v>26519.81</v>
      </c>
    </row>
    <row r="69" spans="1:20" x14ac:dyDescent="0.2">
      <c r="A69" s="22" t="s">
        <v>155</v>
      </c>
      <c r="B69" s="14" t="s">
        <v>151</v>
      </c>
      <c r="C69" s="23" t="s">
        <v>156</v>
      </c>
      <c r="D69" s="119">
        <v>651.79000000000008</v>
      </c>
      <c r="E69" s="146"/>
      <c r="F69" s="119">
        <v>0</v>
      </c>
      <c r="G69" s="126">
        <v>0</v>
      </c>
      <c r="H69" s="126">
        <v>0</v>
      </c>
      <c r="I69" s="126">
        <v>0</v>
      </c>
      <c r="J69" s="126">
        <v>0</v>
      </c>
      <c r="K69" s="126">
        <v>0</v>
      </c>
      <c r="L69" s="154">
        <v>0</v>
      </c>
      <c r="M69" s="126">
        <v>0</v>
      </c>
      <c r="N69" s="153">
        <v>0</v>
      </c>
      <c r="O69" s="153" t="s">
        <v>572</v>
      </c>
      <c r="P69" s="119"/>
      <c r="Q69" s="119"/>
      <c r="R69" s="126">
        <f t="shared" ref="R69:R132" si="3">F69+H69+J69</f>
        <v>0</v>
      </c>
      <c r="S69" s="126">
        <f t="shared" ref="S69:S132" si="4">L69</f>
        <v>0</v>
      </c>
      <c r="T69" s="126">
        <f t="shared" ref="T69:T132" si="5">M69+I69+K69+G69</f>
        <v>0</v>
      </c>
    </row>
    <row r="70" spans="1:20" x14ac:dyDescent="0.2">
      <c r="A70" s="22" t="s">
        <v>157</v>
      </c>
      <c r="B70" s="14" t="s">
        <v>158</v>
      </c>
      <c r="C70" s="23" t="s">
        <v>159</v>
      </c>
      <c r="D70" s="119">
        <v>343494.38</v>
      </c>
      <c r="E70" s="146"/>
      <c r="F70" s="119">
        <v>290210</v>
      </c>
      <c r="G70" s="126">
        <v>3139635.2300000004</v>
      </c>
      <c r="H70" s="126">
        <v>391663</v>
      </c>
      <c r="I70" s="126">
        <v>460165.4</v>
      </c>
      <c r="J70" s="126">
        <v>0</v>
      </c>
      <c r="K70" s="126">
        <v>0</v>
      </c>
      <c r="L70" s="154">
        <v>123839</v>
      </c>
      <c r="M70" s="126">
        <v>123839</v>
      </c>
      <c r="N70" s="153">
        <v>1103</v>
      </c>
      <c r="O70" s="153">
        <v>2958.7255031731647</v>
      </c>
      <c r="P70" s="119"/>
      <c r="Q70" s="119"/>
      <c r="R70" s="126">
        <f t="shared" si="3"/>
        <v>681873</v>
      </c>
      <c r="S70" s="126">
        <f t="shared" si="4"/>
        <v>123839</v>
      </c>
      <c r="T70" s="126">
        <f t="shared" si="5"/>
        <v>3723639.6300000004</v>
      </c>
    </row>
    <row r="71" spans="1:20" x14ac:dyDescent="0.2">
      <c r="A71" s="22" t="s">
        <v>160</v>
      </c>
      <c r="B71" s="14" t="s">
        <v>158</v>
      </c>
      <c r="C71" s="23" t="s">
        <v>161</v>
      </c>
      <c r="D71" s="119">
        <v>218024.42</v>
      </c>
      <c r="E71" s="146"/>
      <c r="F71" s="119">
        <v>192251</v>
      </c>
      <c r="G71" s="126">
        <v>465489.11999999994</v>
      </c>
      <c r="H71" s="126">
        <v>292162.7</v>
      </c>
      <c r="I71" s="126">
        <v>415797.99999999994</v>
      </c>
      <c r="J71" s="126">
        <v>0</v>
      </c>
      <c r="K71" s="126">
        <v>0</v>
      </c>
      <c r="L71" s="154">
        <v>87015</v>
      </c>
      <c r="M71" s="126">
        <v>87014.82</v>
      </c>
      <c r="N71" s="153">
        <v>692</v>
      </c>
      <c r="O71" s="153">
        <v>798.41609826589593</v>
      </c>
      <c r="P71" s="119"/>
      <c r="Q71" s="119"/>
      <c r="R71" s="126">
        <f t="shared" si="3"/>
        <v>484413.7</v>
      </c>
      <c r="S71" s="126">
        <f t="shared" si="4"/>
        <v>87015</v>
      </c>
      <c r="T71" s="126">
        <f t="shared" si="5"/>
        <v>968301.94</v>
      </c>
    </row>
    <row r="72" spans="1:20" x14ac:dyDescent="0.2">
      <c r="A72" s="22" t="s">
        <v>162</v>
      </c>
      <c r="B72" s="14" t="s">
        <v>158</v>
      </c>
      <c r="C72" s="23" t="s">
        <v>495</v>
      </c>
      <c r="D72" s="119">
        <v>33567.29</v>
      </c>
      <c r="E72" s="146"/>
      <c r="F72" s="119">
        <v>31421</v>
      </c>
      <c r="G72" s="126">
        <v>256795.88999999998</v>
      </c>
      <c r="H72" s="126">
        <v>14058.64</v>
      </c>
      <c r="I72" s="126">
        <v>14058.64</v>
      </c>
      <c r="J72" s="126">
        <v>0</v>
      </c>
      <c r="K72" s="126">
        <v>0</v>
      </c>
      <c r="L72" s="154">
        <v>14287.01</v>
      </c>
      <c r="M72" s="126">
        <v>14287.01</v>
      </c>
      <c r="N72" s="153">
        <v>109</v>
      </c>
      <c r="O72" s="153">
        <v>2486.9990825688069</v>
      </c>
      <c r="P72" s="119"/>
      <c r="Q72" s="119"/>
      <c r="R72" s="126">
        <f t="shared" si="3"/>
        <v>45479.64</v>
      </c>
      <c r="S72" s="126">
        <f t="shared" si="4"/>
        <v>14287.01</v>
      </c>
      <c r="T72" s="126">
        <f t="shared" si="5"/>
        <v>285141.53999999998</v>
      </c>
    </row>
    <row r="73" spans="1:20" x14ac:dyDescent="0.2">
      <c r="A73" s="22" t="s">
        <v>163</v>
      </c>
      <c r="B73" s="14" t="s">
        <v>164</v>
      </c>
      <c r="C73" s="23" t="s">
        <v>165</v>
      </c>
      <c r="D73" s="119">
        <v>325.90000000000003</v>
      </c>
      <c r="E73" s="146"/>
      <c r="F73" s="119">
        <v>464</v>
      </c>
      <c r="G73" s="126">
        <v>464</v>
      </c>
      <c r="H73" s="126">
        <v>618</v>
      </c>
      <c r="I73" s="126">
        <v>440</v>
      </c>
      <c r="J73" s="126">
        <v>0</v>
      </c>
      <c r="K73" s="126">
        <v>0</v>
      </c>
      <c r="L73" s="154">
        <v>0</v>
      </c>
      <c r="M73" s="126">
        <v>0</v>
      </c>
      <c r="N73" s="153">
        <v>2</v>
      </c>
      <c r="O73" s="153">
        <v>232</v>
      </c>
      <c r="P73" s="119"/>
      <c r="Q73" s="119"/>
      <c r="R73" s="126">
        <f t="shared" si="3"/>
        <v>1082</v>
      </c>
      <c r="S73" s="126">
        <f t="shared" si="4"/>
        <v>0</v>
      </c>
      <c r="T73" s="126">
        <f t="shared" si="5"/>
        <v>904</v>
      </c>
    </row>
    <row r="74" spans="1:20" x14ac:dyDescent="0.2">
      <c r="A74" s="22" t="s">
        <v>166</v>
      </c>
      <c r="B74" s="14" t="s">
        <v>167</v>
      </c>
      <c r="C74" s="23" t="s">
        <v>168</v>
      </c>
      <c r="D74" s="119">
        <v>16294.800000000001</v>
      </c>
      <c r="E74" s="146"/>
      <c r="F74" s="119">
        <v>4688</v>
      </c>
      <c r="G74" s="126">
        <v>28267.73</v>
      </c>
      <c r="H74" s="126">
        <v>6321</v>
      </c>
      <c r="I74" s="126">
        <v>0</v>
      </c>
      <c r="J74" s="126">
        <v>0</v>
      </c>
      <c r="K74" s="126">
        <v>0</v>
      </c>
      <c r="L74" s="154">
        <v>2818</v>
      </c>
      <c r="M74" s="126">
        <v>2818</v>
      </c>
      <c r="N74" s="153">
        <v>18</v>
      </c>
      <c r="O74" s="153">
        <v>1726.9849999999999</v>
      </c>
      <c r="P74" s="119"/>
      <c r="Q74" s="119"/>
      <c r="R74" s="126">
        <f t="shared" si="3"/>
        <v>11009</v>
      </c>
      <c r="S74" s="126">
        <f t="shared" si="4"/>
        <v>2818</v>
      </c>
      <c r="T74" s="126">
        <f t="shared" si="5"/>
        <v>31085.73</v>
      </c>
    </row>
    <row r="75" spans="1:20" x14ac:dyDescent="0.2">
      <c r="A75" s="22" t="s">
        <v>169</v>
      </c>
      <c r="B75" s="14" t="s">
        <v>167</v>
      </c>
      <c r="C75" s="23" t="s">
        <v>170</v>
      </c>
      <c r="D75" s="119">
        <v>17924.28</v>
      </c>
      <c r="E75" s="146"/>
      <c r="F75" s="119">
        <v>11885</v>
      </c>
      <c r="G75" s="126">
        <v>11885</v>
      </c>
      <c r="H75" s="126">
        <v>15900</v>
      </c>
      <c r="I75" s="126">
        <v>15900</v>
      </c>
      <c r="J75" s="126">
        <v>5608</v>
      </c>
      <c r="K75" s="126">
        <v>5608</v>
      </c>
      <c r="L75" s="154">
        <v>10012</v>
      </c>
      <c r="M75" s="126">
        <v>10011.999999999998</v>
      </c>
      <c r="N75" s="153">
        <v>49</v>
      </c>
      <c r="O75" s="153">
        <v>446.87755102040819</v>
      </c>
      <c r="P75" s="119"/>
      <c r="Q75" s="119"/>
      <c r="R75" s="126">
        <f t="shared" si="3"/>
        <v>33393</v>
      </c>
      <c r="S75" s="126">
        <f t="shared" si="4"/>
        <v>10012</v>
      </c>
      <c r="T75" s="126">
        <f t="shared" si="5"/>
        <v>43405</v>
      </c>
    </row>
    <row r="76" spans="1:20" x14ac:dyDescent="0.2">
      <c r="A76" s="22" t="s">
        <v>171</v>
      </c>
      <c r="B76" s="14" t="s">
        <v>172</v>
      </c>
      <c r="C76" s="23" t="s">
        <v>173</v>
      </c>
      <c r="D76" s="119">
        <v>21183.239999999998</v>
      </c>
      <c r="E76" s="146"/>
      <c r="F76" s="119">
        <v>23114</v>
      </c>
      <c r="G76" s="126">
        <v>177818.86000000002</v>
      </c>
      <c r="H76" s="126">
        <v>31407</v>
      </c>
      <c r="I76" s="126">
        <v>34661.25</v>
      </c>
      <c r="J76" s="126">
        <v>0</v>
      </c>
      <c r="K76" s="126">
        <v>0</v>
      </c>
      <c r="L76" s="154">
        <v>10484</v>
      </c>
      <c r="M76" s="126">
        <v>10484</v>
      </c>
      <c r="N76" s="153">
        <v>82</v>
      </c>
      <c r="O76" s="153">
        <v>2296.376341463415</v>
      </c>
      <c r="P76" s="119"/>
      <c r="Q76" s="119"/>
      <c r="R76" s="126">
        <f t="shared" si="3"/>
        <v>54521</v>
      </c>
      <c r="S76" s="126">
        <f t="shared" si="4"/>
        <v>10484</v>
      </c>
      <c r="T76" s="126">
        <f t="shared" si="5"/>
        <v>222964.11000000002</v>
      </c>
    </row>
    <row r="77" spans="1:20" x14ac:dyDescent="0.2">
      <c r="A77" s="22" t="s">
        <v>174</v>
      </c>
      <c r="B77" s="14" t="s">
        <v>175</v>
      </c>
      <c r="C77" s="23" t="s">
        <v>176</v>
      </c>
      <c r="D77" s="119">
        <v>325.90000000000003</v>
      </c>
      <c r="E77" s="146"/>
      <c r="F77" s="119">
        <v>232</v>
      </c>
      <c r="G77" s="126">
        <v>232</v>
      </c>
      <c r="H77" s="126">
        <v>309</v>
      </c>
      <c r="I77" s="126">
        <v>0</v>
      </c>
      <c r="J77" s="126">
        <v>0</v>
      </c>
      <c r="K77" s="126">
        <v>0</v>
      </c>
      <c r="L77" s="154">
        <v>0</v>
      </c>
      <c r="M77" s="126">
        <v>0</v>
      </c>
      <c r="N77" s="153">
        <v>1</v>
      </c>
      <c r="O77" s="153">
        <v>232</v>
      </c>
      <c r="P77" s="119"/>
      <c r="Q77" s="119"/>
      <c r="R77" s="126">
        <f t="shared" si="3"/>
        <v>541</v>
      </c>
      <c r="S77" s="126">
        <f t="shared" si="4"/>
        <v>0</v>
      </c>
      <c r="T77" s="126">
        <f t="shared" si="5"/>
        <v>232</v>
      </c>
    </row>
    <row r="78" spans="1:20" x14ac:dyDescent="0.2">
      <c r="A78" s="22" t="s">
        <v>177</v>
      </c>
      <c r="B78" s="14" t="s">
        <v>178</v>
      </c>
      <c r="C78" s="23" t="s">
        <v>179</v>
      </c>
      <c r="D78" s="119">
        <v>1629.48</v>
      </c>
      <c r="E78" s="146"/>
      <c r="F78" s="119">
        <v>1393</v>
      </c>
      <c r="G78" s="126">
        <v>1392.9999999999998</v>
      </c>
      <c r="H78" s="126">
        <v>1854</v>
      </c>
      <c r="I78" s="126">
        <v>1854</v>
      </c>
      <c r="J78" s="126">
        <v>0</v>
      </c>
      <c r="K78" s="126">
        <v>0</v>
      </c>
      <c r="L78" s="154">
        <v>0</v>
      </c>
      <c r="M78" s="126">
        <v>0</v>
      </c>
      <c r="N78" s="153">
        <v>6</v>
      </c>
      <c r="O78" s="153">
        <v>232.16666666666663</v>
      </c>
      <c r="P78" s="119"/>
      <c r="Q78" s="119"/>
      <c r="R78" s="126">
        <f t="shared" si="3"/>
        <v>3247</v>
      </c>
      <c r="S78" s="126">
        <f t="shared" si="4"/>
        <v>0</v>
      </c>
      <c r="T78" s="126">
        <f t="shared" si="5"/>
        <v>3247</v>
      </c>
    </row>
    <row r="79" spans="1:20" x14ac:dyDescent="0.2">
      <c r="A79" s="22" t="s">
        <v>180</v>
      </c>
      <c r="B79" s="14" t="s">
        <v>178</v>
      </c>
      <c r="C79" s="23" t="s">
        <v>181</v>
      </c>
      <c r="D79" s="119">
        <v>0</v>
      </c>
      <c r="E79" s="146"/>
      <c r="F79" s="119">
        <v>0</v>
      </c>
      <c r="G79" s="126">
        <v>0</v>
      </c>
      <c r="H79" s="126">
        <v>0</v>
      </c>
      <c r="I79" s="126">
        <v>0</v>
      </c>
      <c r="J79" s="126">
        <v>0</v>
      </c>
      <c r="K79" s="126">
        <v>0</v>
      </c>
      <c r="L79" s="154">
        <v>0</v>
      </c>
      <c r="M79" s="126">
        <v>0</v>
      </c>
      <c r="N79" s="153">
        <v>0</v>
      </c>
      <c r="O79" s="153" t="s">
        <v>572</v>
      </c>
      <c r="P79" s="119"/>
      <c r="Q79" s="119"/>
      <c r="R79" s="126">
        <f t="shared" si="3"/>
        <v>0</v>
      </c>
      <c r="S79" s="126">
        <f t="shared" si="4"/>
        <v>0</v>
      </c>
      <c r="T79" s="126">
        <f t="shared" si="5"/>
        <v>0</v>
      </c>
    </row>
    <row r="80" spans="1:20" x14ac:dyDescent="0.2">
      <c r="A80" s="22" t="s">
        <v>182</v>
      </c>
      <c r="B80" s="14" t="s">
        <v>183</v>
      </c>
      <c r="C80" s="23" t="s">
        <v>184</v>
      </c>
      <c r="D80" s="119">
        <v>1303.5800000000002</v>
      </c>
      <c r="E80" s="146"/>
      <c r="F80" s="119">
        <v>3710</v>
      </c>
      <c r="G80" s="126">
        <v>3711</v>
      </c>
      <c r="H80" s="126">
        <v>5338</v>
      </c>
      <c r="I80" s="126">
        <v>5339</v>
      </c>
      <c r="J80" s="126">
        <v>0</v>
      </c>
      <c r="K80" s="126">
        <v>0</v>
      </c>
      <c r="L80" s="154">
        <v>983</v>
      </c>
      <c r="M80" s="126">
        <v>983</v>
      </c>
      <c r="N80" s="153">
        <v>5</v>
      </c>
      <c r="O80" s="153">
        <v>938.8</v>
      </c>
      <c r="P80" s="119"/>
      <c r="Q80" s="119"/>
      <c r="R80" s="126">
        <f t="shared" si="3"/>
        <v>9048</v>
      </c>
      <c r="S80" s="126">
        <f t="shared" si="4"/>
        <v>983</v>
      </c>
      <c r="T80" s="126">
        <f t="shared" si="5"/>
        <v>10033</v>
      </c>
    </row>
    <row r="81" spans="1:20" x14ac:dyDescent="0.2">
      <c r="A81" s="22" t="s">
        <v>185</v>
      </c>
      <c r="B81" s="14" t="s">
        <v>186</v>
      </c>
      <c r="C81" s="23" t="s">
        <v>187</v>
      </c>
      <c r="D81" s="119">
        <v>1136399.3500000001</v>
      </c>
      <c r="E81" s="146"/>
      <c r="F81" s="119">
        <v>1105758</v>
      </c>
      <c r="G81" s="126">
        <v>10977046.330000009</v>
      </c>
      <c r="H81" s="126">
        <v>1503785.9400000002</v>
      </c>
      <c r="I81" s="126">
        <v>0</v>
      </c>
      <c r="J81" s="126">
        <v>0</v>
      </c>
      <c r="K81" s="126">
        <v>0</v>
      </c>
      <c r="L81" s="154">
        <v>472832.73</v>
      </c>
      <c r="M81" s="126">
        <v>472832.72999999992</v>
      </c>
      <c r="N81" s="153">
        <v>3887</v>
      </c>
      <c r="O81" s="153">
        <v>2945.6853768973529</v>
      </c>
      <c r="P81" s="119"/>
      <c r="Q81" s="119"/>
      <c r="R81" s="126">
        <f t="shared" si="3"/>
        <v>2609543.9400000004</v>
      </c>
      <c r="S81" s="126">
        <f t="shared" si="4"/>
        <v>472832.73</v>
      </c>
      <c r="T81" s="126">
        <f t="shared" si="5"/>
        <v>11449879.06000001</v>
      </c>
    </row>
    <row r="82" spans="1:20" x14ac:dyDescent="0.2">
      <c r="A82" s="22" t="s">
        <v>188</v>
      </c>
      <c r="B82" s="14" t="s">
        <v>189</v>
      </c>
      <c r="C82" s="23" t="s">
        <v>190</v>
      </c>
      <c r="D82" s="119">
        <v>0</v>
      </c>
      <c r="E82" s="146"/>
      <c r="F82" s="119">
        <v>0</v>
      </c>
      <c r="G82" s="126">
        <v>0</v>
      </c>
      <c r="H82" s="126">
        <v>0</v>
      </c>
      <c r="I82" s="126">
        <v>0</v>
      </c>
      <c r="J82" s="126">
        <v>0</v>
      </c>
      <c r="K82" s="126">
        <v>0</v>
      </c>
      <c r="L82" s="154">
        <v>0</v>
      </c>
      <c r="M82" s="126">
        <v>0</v>
      </c>
      <c r="N82" s="153">
        <v>0</v>
      </c>
      <c r="O82" s="153" t="s">
        <v>572</v>
      </c>
      <c r="P82" s="119"/>
      <c r="Q82" s="119"/>
      <c r="R82" s="126">
        <f t="shared" si="3"/>
        <v>0</v>
      </c>
      <c r="S82" s="126">
        <f t="shared" si="4"/>
        <v>0</v>
      </c>
      <c r="T82" s="126">
        <f t="shared" si="5"/>
        <v>0</v>
      </c>
    </row>
    <row r="83" spans="1:20" x14ac:dyDescent="0.2">
      <c r="A83" s="22" t="s">
        <v>191</v>
      </c>
      <c r="B83" s="14" t="s">
        <v>189</v>
      </c>
      <c r="C83" s="23" t="s">
        <v>192</v>
      </c>
      <c r="D83" s="119">
        <v>0</v>
      </c>
      <c r="E83" s="146"/>
      <c r="F83" s="119">
        <v>0</v>
      </c>
      <c r="G83" s="126">
        <v>0</v>
      </c>
      <c r="H83" s="126">
        <v>0</v>
      </c>
      <c r="I83" s="126">
        <v>0</v>
      </c>
      <c r="J83" s="126">
        <v>0</v>
      </c>
      <c r="K83" s="126">
        <v>0</v>
      </c>
      <c r="L83" s="154">
        <v>0</v>
      </c>
      <c r="M83" s="126">
        <v>0</v>
      </c>
      <c r="N83" s="153">
        <v>0</v>
      </c>
      <c r="O83" s="153" t="s">
        <v>572</v>
      </c>
      <c r="P83" s="119"/>
      <c r="Q83" s="119"/>
      <c r="R83" s="126">
        <f t="shared" si="3"/>
        <v>0</v>
      </c>
      <c r="S83" s="126">
        <f t="shared" si="4"/>
        <v>0</v>
      </c>
      <c r="T83" s="126">
        <f t="shared" si="5"/>
        <v>0</v>
      </c>
    </row>
    <row r="84" spans="1:20" x14ac:dyDescent="0.2">
      <c r="A84" s="22" t="s">
        <v>193</v>
      </c>
      <c r="B84" s="14" t="s">
        <v>194</v>
      </c>
      <c r="C84" s="23" t="s">
        <v>195</v>
      </c>
      <c r="D84" s="119">
        <v>0</v>
      </c>
      <c r="E84" s="146"/>
      <c r="F84" s="119">
        <v>464</v>
      </c>
      <c r="G84" s="126">
        <v>464</v>
      </c>
      <c r="H84" s="126">
        <v>618</v>
      </c>
      <c r="I84" s="126">
        <v>0</v>
      </c>
      <c r="J84" s="126">
        <v>0</v>
      </c>
      <c r="K84" s="126">
        <v>0</v>
      </c>
      <c r="L84" s="154">
        <v>0</v>
      </c>
      <c r="M84" s="126">
        <v>0</v>
      </c>
      <c r="N84" s="153">
        <v>2</v>
      </c>
      <c r="O84" s="153">
        <v>232</v>
      </c>
      <c r="P84" s="119"/>
      <c r="Q84" s="119"/>
      <c r="R84" s="126">
        <f t="shared" si="3"/>
        <v>1082</v>
      </c>
      <c r="S84" s="126">
        <f t="shared" si="4"/>
        <v>0</v>
      </c>
      <c r="T84" s="126">
        <f t="shared" si="5"/>
        <v>464</v>
      </c>
    </row>
    <row r="85" spans="1:20" x14ac:dyDescent="0.2">
      <c r="A85" s="22" t="s">
        <v>196</v>
      </c>
      <c r="B85" s="14" t="s">
        <v>194</v>
      </c>
      <c r="C85" s="23" t="s">
        <v>197</v>
      </c>
      <c r="D85" s="119">
        <v>0</v>
      </c>
      <c r="E85" s="146"/>
      <c r="F85" s="119">
        <v>0</v>
      </c>
      <c r="G85" s="126">
        <v>0</v>
      </c>
      <c r="H85" s="126">
        <v>0</v>
      </c>
      <c r="I85" s="126">
        <v>0</v>
      </c>
      <c r="J85" s="126">
        <v>0</v>
      </c>
      <c r="K85" s="126">
        <v>0</v>
      </c>
      <c r="L85" s="154">
        <v>0</v>
      </c>
      <c r="M85" s="126">
        <v>0</v>
      </c>
      <c r="N85" s="153">
        <v>0</v>
      </c>
      <c r="O85" s="153" t="s">
        <v>572</v>
      </c>
      <c r="P85" s="119"/>
      <c r="Q85" s="119"/>
      <c r="R85" s="126">
        <f t="shared" si="3"/>
        <v>0</v>
      </c>
      <c r="S85" s="126">
        <f t="shared" si="4"/>
        <v>0</v>
      </c>
      <c r="T85" s="126">
        <f t="shared" si="5"/>
        <v>0</v>
      </c>
    </row>
    <row r="86" spans="1:20" x14ac:dyDescent="0.2">
      <c r="A86" s="22" t="s">
        <v>198</v>
      </c>
      <c r="B86" s="14" t="s">
        <v>194</v>
      </c>
      <c r="C86" s="23" t="s">
        <v>199</v>
      </c>
      <c r="D86" s="119">
        <v>5866.13</v>
      </c>
      <c r="E86" s="146"/>
      <c r="F86" s="119">
        <v>4456</v>
      </c>
      <c r="G86" s="126">
        <v>5030.04</v>
      </c>
      <c r="H86" s="126">
        <v>6012</v>
      </c>
      <c r="I86" s="126">
        <v>6211.76</v>
      </c>
      <c r="J86" s="126">
        <v>0</v>
      </c>
      <c r="K86" s="126">
        <v>0</v>
      </c>
      <c r="L86" s="154">
        <v>0</v>
      </c>
      <c r="M86" s="126">
        <v>0</v>
      </c>
      <c r="N86" s="153">
        <v>17</v>
      </c>
      <c r="O86" s="153">
        <v>295.88470588235293</v>
      </c>
      <c r="P86" s="119"/>
      <c r="Q86" s="119"/>
      <c r="R86" s="126">
        <f t="shared" si="3"/>
        <v>10468</v>
      </c>
      <c r="S86" s="126">
        <f t="shared" si="4"/>
        <v>0</v>
      </c>
      <c r="T86" s="126">
        <f t="shared" si="5"/>
        <v>11241.8</v>
      </c>
    </row>
    <row r="87" spans="1:20" x14ac:dyDescent="0.2">
      <c r="A87" s="22" t="s">
        <v>200</v>
      </c>
      <c r="B87" s="14" t="s">
        <v>194</v>
      </c>
      <c r="C87" s="23" t="s">
        <v>201</v>
      </c>
      <c r="D87" s="119">
        <v>3910.75</v>
      </c>
      <c r="E87" s="146"/>
      <c r="F87" s="119">
        <v>4178</v>
      </c>
      <c r="G87" s="126">
        <v>4178</v>
      </c>
      <c r="H87" s="126">
        <v>5562</v>
      </c>
      <c r="I87" s="126">
        <v>5562</v>
      </c>
      <c r="J87" s="126">
        <v>0</v>
      </c>
      <c r="K87" s="126">
        <v>0</v>
      </c>
      <c r="L87" s="154">
        <v>0</v>
      </c>
      <c r="M87" s="126">
        <v>0</v>
      </c>
      <c r="N87" s="153">
        <v>18</v>
      </c>
      <c r="O87" s="153">
        <v>232.11111111111111</v>
      </c>
      <c r="P87" s="119"/>
      <c r="Q87" s="119"/>
      <c r="R87" s="126">
        <f t="shared" si="3"/>
        <v>9740</v>
      </c>
      <c r="S87" s="126">
        <f t="shared" si="4"/>
        <v>0</v>
      </c>
      <c r="T87" s="126">
        <f t="shared" si="5"/>
        <v>9740</v>
      </c>
    </row>
    <row r="88" spans="1:20" x14ac:dyDescent="0.2">
      <c r="A88" s="22" t="s">
        <v>202</v>
      </c>
      <c r="B88" s="14" t="s">
        <v>194</v>
      </c>
      <c r="C88" s="23" t="s">
        <v>203</v>
      </c>
      <c r="D88" s="119">
        <v>26071.68</v>
      </c>
      <c r="E88" s="146"/>
      <c r="F88" s="119">
        <v>28963</v>
      </c>
      <c r="G88" s="126">
        <v>28964.720000000001</v>
      </c>
      <c r="H88" s="126">
        <v>39273</v>
      </c>
      <c r="I88" s="126">
        <v>39274</v>
      </c>
      <c r="J88" s="126">
        <v>0</v>
      </c>
      <c r="K88" s="126">
        <v>0</v>
      </c>
      <c r="L88" s="154">
        <v>6960</v>
      </c>
      <c r="M88" s="126">
        <v>6959.9999999999991</v>
      </c>
      <c r="N88" s="153">
        <v>105</v>
      </c>
      <c r="O88" s="153">
        <v>342.14019047619047</v>
      </c>
      <c r="P88" s="119"/>
      <c r="Q88" s="119"/>
      <c r="R88" s="126">
        <f t="shared" si="3"/>
        <v>68236</v>
      </c>
      <c r="S88" s="126">
        <f t="shared" si="4"/>
        <v>6960</v>
      </c>
      <c r="T88" s="126">
        <f t="shared" si="5"/>
        <v>75198.720000000001</v>
      </c>
    </row>
    <row r="89" spans="1:20" x14ac:dyDescent="0.2">
      <c r="A89" s="22" t="s">
        <v>204</v>
      </c>
      <c r="B89" s="14" t="s">
        <v>205</v>
      </c>
      <c r="C89" s="23" t="s">
        <v>206</v>
      </c>
      <c r="D89" s="119">
        <v>52795.15</v>
      </c>
      <c r="E89" s="146"/>
      <c r="F89" s="119">
        <v>44940</v>
      </c>
      <c r="G89" s="126">
        <v>44941</v>
      </c>
      <c r="H89" s="126">
        <v>60061</v>
      </c>
      <c r="I89" s="126">
        <v>60061</v>
      </c>
      <c r="J89" s="126">
        <v>0</v>
      </c>
      <c r="K89" s="126">
        <v>0</v>
      </c>
      <c r="L89" s="154">
        <v>24309</v>
      </c>
      <c r="M89" s="126">
        <v>24309</v>
      </c>
      <c r="N89" s="153">
        <v>187</v>
      </c>
      <c r="O89" s="153">
        <v>370.32085561497325</v>
      </c>
      <c r="P89" s="119"/>
      <c r="Q89" s="119"/>
      <c r="R89" s="126">
        <f t="shared" si="3"/>
        <v>105001</v>
      </c>
      <c r="S89" s="126">
        <f t="shared" si="4"/>
        <v>24309</v>
      </c>
      <c r="T89" s="126">
        <f t="shared" si="5"/>
        <v>129311</v>
      </c>
    </row>
    <row r="90" spans="1:20" x14ac:dyDescent="0.2">
      <c r="A90" s="22" t="s">
        <v>207</v>
      </c>
      <c r="B90" s="14" t="s">
        <v>208</v>
      </c>
      <c r="C90" s="23" t="s">
        <v>209</v>
      </c>
      <c r="D90" s="119">
        <v>48232.61</v>
      </c>
      <c r="E90" s="146"/>
      <c r="F90" s="119">
        <v>46274</v>
      </c>
      <c r="G90" s="126">
        <v>1956.0400000000002</v>
      </c>
      <c r="H90" s="126">
        <v>8245.19</v>
      </c>
      <c r="I90" s="126">
        <v>8245.19</v>
      </c>
      <c r="J90" s="126">
        <v>0</v>
      </c>
      <c r="K90" s="126">
        <v>0</v>
      </c>
      <c r="L90" s="154">
        <v>15556</v>
      </c>
      <c r="M90" s="126">
        <v>15556</v>
      </c>
      <c r="N90" s="153">
        <v>162</v>
      </c>
      <c r="O90" s="153">
        <v>108.09901234567901</v>
      </c>
      <c r="P90" s="119"/>
      <c r="Q90" s="119"/>
      <c r="R90" s="126">
        <f t="shared" si="3"/>
        <v>54519.19</v>
      </c>
      <c r="S90" s="126">
        <f t="shared" si="4"/>
        <v>15556</v>
      </c>
      <c r="T90" s="126">
        <f t="shared" si="5"/>
        <v>25757.230000000003</v>
      </c>
    </row>
    <row r="91" spans="1:20" x14ac:dyDescent="0.2">
      <c r="A91" s="22" t="s">
        <v>210</v>
      </c>
      <c r="B91" s="14" t="s">
        <v>208</v>
      </c>
      <c r="C91" s="23" t="s">
        <v>211</v>
      </c>
      <c r="D91" s="119">
        <v>6517.92</v>
      </c>
      <c r="E91" s="146"/>
      <c r="F91" s="119">
        <v>6591</v>
      </c>
      <c r="G91" s="126">
        <v>6786.37</v>
      </c>
      <c r="H91" s="126">
        <v>8933</v>
      </c>
      <c r="I91" s="126">
        <v>8933</v>
      </c>
      <c r="J91" s="126">
        <v>0</v>
      </c>
      <c r="K91" s="126">
        <v>0</v>
      </c>
      <c r="L91" s="154">
        <v>0</v>
      </c>
      <c r="M91" s="126">
        <v>0</v>
      </c>
      <c r="N91" s="153">
        <v>24</v>
      </c>
      <c r="O91" s="153">
        <v>282.76541666666668</v>
      </c>
      <c r="P91" s="119"/>
      <c r="Q91" s="119"/>
      <c r="R91" s="126">
        <f t="shared" si="3"/>
        <v>15524</v>
      </c>
      <c r="S91" s="126">
        <f t="shared" si="4"/>
        <v>0</v>
      </c>
      <c r="T91" s="126">
        <f t="shared" si="5"/>
        <v>15719.369999999999</v>
      </c>
    </row>
    <row r="92" spans="1:20" x14ac:dyDescent="0.2">
      <c r="A92" s="22" t="s">
        <v>212</v>
      </c>
      <c r="B92" s="14" t="s">
        <v>208</v>
      </c>
      <c r="C92" s="23" t="s">
        <v>213</v>
      </c>
      <c r="D92" s="119">
        <v>16946.59</v>
      </c>
      <c r="E92" s="146"/>
      <c r="F92" s="119">
        <v>12486</v>
      </c>
      <c r="G92" s="126">
        <v>6157.79</v>
      </c>
      <c r="H92" s="126">
        <v>14335.47</v>
      </c>
      <c r="I92" s="126">
        <v>14335.470000000001</v>
      </c>
      <c r="J92" s="126">
        <v>0</v>
      </c>
      <c r="K92" s="126">
        <v>0</v>
      </c>
      <c r="L92" s="154">
        <v>0</v>
      </c>
      <c r="M92" s="126">
        <v>0</v>
      </c>
      <c r="N92" s="153">
        <v>45</v>
      </c>
      <c r="O92" s="153">
        <v>136.83977777777778</v>
      </c>
      <c r="P92" s="119"/>
      <c r="Q92" s="119"/>
      <c r="R92" s="126">
        <f t="shared" si="3"/>
        <v>26821.47</v>
      </c>
      <c r="S92" s="126">
        <f t="shared" si="4"/>
        <v>0</v>
      </c>
      <c r="T92" s="126">
        <f t="shared" si="5"/>
        <v>20493.260000000002</v>
      </c>
    </row>
    <row r="93" spans="1:20" x14ac:dyDescent="0.2">
      <c r="A93" s="22" t="s">
        <v>214</v>
      </c>
      <c r="B93" s="14" t="s">
        <v>215</v>
      </c>
      <c r="C93" s="23" t="s">
        <v>216</v>
      </c>
      <c r="D93" s="119">
        <v>410303.06</v>
      </c>
      <c r="E93" s="146"/>
      <c r="F93" s="119">
        <v>375660</v>
      </c>
      <c r="G93" s="126">
        <v>4756207.76</v>
      </c>
      <c r="H93" s="126">
        <v>511956</v>
      </c>
      <c r="I93" s="126">
        <v>0</v>
      </c>
      <c r="J93" s="126">
        <v>0</v>
      </c>
      <c r="K93" s="126">
        <v>0</v>
      </c>
      <c r="L93" s="154">
        <v>130252</v>
      </c>
      <c r="M93" s="126">
        <v>130251.99999999997</v>
      </c>
      <c r="N93" s="153">
        <v>1291</v>
      </c>
      <c r="O93" s="153">
        <v>3785.0191789310611</v>
      </c>
      <c r="P93" s="119"/>
      <c r="Q93" s="119"/>
      <c r="R93" s="126">
        <f t="shared" si="3"/>
        <v>887616</v>
      </c>
      <c r="S93" s="126">
        <f t="shared" si="4"/>
        <v>130252</v>
      </c>
      <c r="T93" s="126">
        <f t="shared" si="5"/>
        <v>4886459.76</v>
      </c>
    </row>
    <row r="94" spans="1:20" x14ac:dyDescent="0.2">
      <c r="A94" s="22" t="s">
        <v>217</v>
      </c>
      <c r="B94" s="14" t="s">
        <v>215</v>
      </c>
      <c r="C94" s="23" t="s">
        <v>218</v>
      </c>
      <c r="D94" s="119">
        <v>118626.14</v>
      </c>
      <c r="E94" s="146"/>
      <c r="F94" s="119">
        <v>123575</v>
      </c>
      <c r="G94" s="126">
        <v>1896817.7899999991</v>
      </c>
      <c r="H94" s="126">
        <v>170325</v>
      </c>
      <c r="I94" s="126">
        <v>135211.31</v>
      </c>
      <c r="J94" s="126">
        <v>0</v>
      </c>
      <c r="K94" s="126">
        <v>0</v>
      </c>
      <c r="L94" s="154">
        <v>47738</v>
      </c>
      <c r="M94" s="126">
        <v>47738</v>
      </c>
      <c r="N94" s="153">
        <v>372</v>
      </c>
      <c r="O94" s="153">
        <v>5227.300510752686</v>
      </c>
      <c r="P94" s="119"/>
      <c r="Q94" s="119"/>
      <c r="R94" s="126">
        <f t="shared" si="3"/>
        <v>293900</v>
      </c>
      <c r="S94" s="126">
        <f t="shared" si="4"/>
        <v>47738</v>
      </c>
      <c r="T94" s="126">
        <f t="shared" si="5"/>
        <v>2079767.0999999992</v>
      </c>
    </row>
    <row r="95" spans="1:20" x14ac:dyDescent="0.2">
      <c r="A95" s="22" t="s">
        <v>219</v>
      </c>
      <c r="B95" s="14" t="s">
        <v>215</v>
      </c>
      <c r="C95" s="23" t="s">
        <v>220</v>
      </c>
      <c r="D95" s="119">
        <v>31611.91</v>
      </c>
      <c r="E95" s="146"/>
      <c r="F95" s="119">
        <v>31513</v>
      </c>
      <c r="G95" s="126">
        <v>66273.23</v>
      </c>
      <c r="H95" s="126">
        <v>43066</v>
      </c>
      <c r="I95" s="126">
        <v>294.97000000000003</v>
      </c>
      <c r="J95" s="126">
        <v>0</v>
      </c>
      <c r="K95" s="126">
        <v>0</v>
      </c>
      <c r="L95" s="154">
        <v>11409</v>
      </c>
      <c r="M95" s="126">
        <v>11408</v>
      </c>
      <c r="N95" s="153">
        <v>105</v>
      </c>
      <c r="O95" s="153">
        <v>739.82123809523807</v>
      </c>
      <c r="P95" s="119"/>
      <c r="Q95" s="119"/>
      <c r="R95" s="126">
        <f t="shared" si="3"/>
        <v>74579</v>
      </c>
      <c r="S95" s="126">
        <f t="shared" si="4"/>
        <v>11409</v>
      </c>
      <c r="T95" s="126">
        <f t="shared" si="5"/>
        <v>77976.2</v>
      </c>
    </row>
    <row r="96" spans="1:20" x14ac:dyDescent="0.2">
      <c r="A96" s="22" t="s">
        <v>221</v>
      </c>
      <c r="B96" s="14" t="s">
        <v>222</v>
      </c>
      <c r="C96" s="23" t="s">
        <v>223</v>
      </c>
      <c r="D96" s="119">
        <v>5866.13</v>
      </c>
      <c r="E96" s="146"/>
      <c r="F96" s="119">
        <v>4966</v>
      </c>
      <c r="G96" s="126">
        <v>4966</v>
      </c>
      <c r="H96" s="126">
        <v>6770</v>
      </c>
      <c r="I96" s="126">
        <v>6770</v>
      </c>
      <c r="J96" s="126">
        <v>0</v>
      </c>
      <c r="K96" s="126">
        <v>0</v>
      </c>
      <c r="L96" s="154">
        <v>0</v>
      </c>
      <c r="M96" s="126">
        <v>0</v>
      </c>
      <c r="N96" s="153">
        <v>17</v>
      </c>
      <c r="O96" s="153">
        <v>292.11764705882354</v>
      </c>
      <c r="P96" s="119"/>
      <c r="Q96" s="119"/>
      <c r="R96" s="126">
        <f t="shared" si="3"/>
        <v>11736</v>
      </c>
      <c r="S96" s="126">
        <f t="shared" si="4"/>
        <v>0</v>
      </c>
      <c r="T96" s="126">
        <f t="shared" si="5"/>
        <v>11736</v>
      </c>
    </row>
    <row r="97" spans="1:20" x14ac:dyDescent="0.2">
      <c r="A97" s="22" t="s">
        <v>224</v>
      </c>
      <c r="B97" s="14" t="s">
        <v>222</v>
      </c>
      <c r="C97" s="23" t="s">
        <v>225</v>
      </c>
      <c r="D97" s="119">
        <v>977.69</v>
      </c>
      <c r="E97" s="146"/>
      <c r="F97" s="119">
        <v>1161</v>
      </c>
      <c r="G97" s="126">
        <v>160525.29999999999</v>
      </c>
      <c r="H97" s="126">
        <v>1545</v>
      </c>
      <c r="I97" s="126">
        <v>0</v>
      </c>
      <c r="J97" s="126">
        <v>0</v>
      </c>
      <c r="K97" s="126">
        <v>0</v>
      </c>
      <c r="L97" s="154">
        <v>0</v>
      </c>
      <c r="M97" s="126">
        <v>0</v>
      </c>
      <c r="N97" s="153">
        <v>5</v>
      </c>
      <c r="O97" s="153">
        <v>32105.059999999998</v>
      </c>
      <c r="P97" s="119"/>
      <c r="Q97" s="119"/>
      <c r="R97" s="126">
        <f t="shared" si="3"/>
        <v>2706</v>
      </c>
      <c r="S97" s="126">
        <f t="shared" si="4"/>
        <v>0</v>
      </c>
      <c r="T97" s="126">
        <f t="shared" si="5"/>
        <v>160525.29999999999</v>
      </c>
    </row>
    <row r="98" spans="1:20" x14ac:dyDescent="0.2">
      <c r="A98" s="22" t="s">
        <v>226</v>
      </c>
      <c r="B98" s="14" t="s">
        <v>222</v>
      </c>
      <c r="C98" s="23" t="s">
        <v>227</v>
      </c>
      <c r="D98" s="119">
        <v>2607.17</v>
      </c>
      <c r="E98" s="146"/>
      <c r="F98" s="119">
        <v>1438</v>
      </c>
      <c r="G98" s="126">
        <v>0</v>
      </c>
      <c r="H98" s="126">
        <v>1995</v>
      </c>
      <c r="I98" s="126">
        <v>0</v>
      </c>
      <c r="J98" s="126">
        <v>0</v>
      </c>
      <c r="K98" s="126">
        <v>0</v>
      </c>
      <c r="L98" s="154">
        <v>0</v>
      </c>
      <c r="M98" s="126">
        <v>0</v>
      </c>
      <c r="N98" s="153">
        <v>4</v>
      </c>
      <c r="O98" s="153">
        <v>0</v>
      </c>
      <c r="P98" s="119"/>
      <c r="Q98" s="119"/>
      <c r="R98" s="126">
        <f t="shared" si="3"/>
        <v>3433</v>
      </c>
      <c r="S98" s="126">
        <f t="shared" si="4"/>
        <v>0</v>
      </c>
      <c r="T98" s="126">
        <f t="shared" si="5"/>
        <v>0</v>
      </c>
    </row>
    <row r="99" spans="1:20" x14ac:dyDescent="0.2">
      <c r="A99" s="22" t="s">
        <v>228</v>
      </c>
      <c r="B99" s="14" t="s">
        <v>222</v>
      </c>
      <c r="C99" s="23" t="s">
        <v>229</v>
      </c>
      <c r="D99" s="119">
        <v>0</v>
      </c>
      <c r="E99" s="146"/>
      <c r="F99" s="119">
        <v>0</v>
      </c>
      <c r="G99" s="126">
        <v>0</v>
      </c>
      <c r="H99" s="126">
        <v>0</v>
      </c>
      <c r="I99" s="126">
        <v>0</v>
      </c>
      <c r="J99" s="126">
        <v>0</v>
      </c>
      <c r="K99" s="126">
        <v>0</v>
      </c>
      <c r="L99" s="154">
        <v>0</v>
      </c>
      <c r="M99" s="126">
        <v>0</v>
      </c>
      <c r="N99" s="153">
        <v>0</v>
      </c>
      <c r="O99" s="153" t="s">
        <v>572</v>
      </c>
      <c r="P99" s="119"/>
      <c r="Q99" s="119"/>
      <c r="R99" s="126">
        <f t="shared" si="3"/>
        <v>0</v>
      </c>
      <c r="S99" s="126">
        <f t="shared" si="4"/>
        <v>0</v>
      </c>
      <c r="T99" s="126">
        <f t="shared" si="5"/>
        <v>0</v>
      </c>
    </row>
    <row r="100" spans="1:20" x14ac:dyDescent="0.2">
      <c r="A100" s="22" t="s">
        <v>230</v>
      </c>
      <c r="B100" s="14" t="s">
        <v>222</v>
      </c>
      <c r="C100" s="23" t="s">
        <v>231</v>
      </c>
      <c r="D100" s="119">
        <v>0</v>
      </c>
      <c r="E100" s="146"/>
      <c r="F100" s="119">
        <v>0</v>
      </c>
      <c r="G100" s="126">
        <v>0</v>
      </c>
      <c r="H100" s="126">
        <v>0</v>
      </c>
      <c r="I100" s="126">
        <v>0</v>
      </c>
      <c r="J100" s="126">
        <v>0</v>
      </c>
      <c r="K100" s="126">
        <v>0</v>
      </c>
      <c r="L100" s="154">
        <v>0</v>
      </c>
      <c r="M100" s="126">
        <v>0</v>
      </c>
      <c r="N100" s="153">
        <v>0</v>
      </c>
      <c r="O100" s="153" t="s">
        <v>572</v>
      </c>
      <c r="P100" s="119"/>
      <c r="Q100" s="119"/>
      <c r="R100" s="126">
        <f t="shared" si="3"/>
        <v>0</v>
      </c>
      <c r="S100" s="126">
        <f t="shared" si="4"/>
        <v>0</v>
      </c>
      <c r="T100" s="126">
        <f t="shared" si="5"/>
        <v>0</v>
      </c>
    </row>
    <row r="101" spans="1:20" x14ac:dyDescent="0.2">
      <c r="A101" s="22" t="s">
        <v>232</v>
      </c>
      <c r="B101" s="14" t="s">
        <v>222</v>
      </c>
      <c r="C101" s="23" t="s">
        <v>233</v>
      </c>
      <c r="D101" s="119">
        <v>0</v>
      </c>
      <c r="E101" s="146"/>
      <c r="F101" s="119">
        <v>0</v>
      </c>
      <c r="G101" s="126">
        <v>0</v>
      </c>
      <c r="H101" s="126">
        <v>0</v>
      </c>
      <c r="I101" s="126">
        <v>0</v>
      </c>
      <c r="J101" s="126">
        <v>0</v>
      </c>
      <c r="K101" s="126">
        <v>0</v>
      </c>
      <c r="L101" s="154">
        <v>0</v>
      </c>
      <c r="M101" s="126">
        <v>0</v>
      </c>
      <c r="N101" s="153">
        <v>0</v>
      </c>
      <c r="O101" s="153" t="s">
        <v>572</v>
      </c>
      <c r="P101" s="119"/>
      <c r="Q101" s="119"/>
      <c r="R101" s="126">
        <f t="shared" si="3"/>
        <v>0</v>
      </c>
      <c r="S101" s="126">
        <f t="shared" si="4"/>
        <v>0</v>
      </c>
      <c r="T101" s="126">
        <f t="shared" si="5"/>
        <v>0</v>
      </c>
    </row>
    <row r="102" spans="1:20" x14ac:dyDescent="0.2">
      <c r="A102" s="22" t="s">
        <v>234</v>
      </c>
      <c r="B102" s="14" t="s">
        <v>235</v>
      </c>
      <c r="C102" s="23" t="s">
        <v>236</v>
      </c>
      <c r="D102" s="119">
        <v>0</v>
      </c>
      <c r="E102" s="146"/>
      <c r="F102" s="119">
        <v>0</v>
      </c>
      <c r="G102" s="126">
        <v>0</v>
      </c>
      <c r="H102" s="126">
        <v>0</v>
      </c>
      <c r="I102" s="126">
        <v>0</v>
      </c>
      <c r="J102" s="126">
        <v>0</v>
      </c>
      <c r="K102" s="126">
        <v>0</v>
      </c>
      <c r="L102" s="154">
        <v>0</v>
      </c>
      <c r="M102" s="126">
        <v>0</v>
      </c>
      <c r="N102" s="153">
        <v>0</v>
      </c>
      <c r="O102" s="153" t="s">
        <v>572</v>
      </c>
      <c r="P102" s="119"/>
      <c r="Q102" s="119"/>
      <c r="R102" s="126">
        <f t="shared" si="3"/>
        <v>0</v>
      </c>
      <c r="S102" s="126">
        <f t="shared" si="4"/>
        <v>0</v>
      </c>
      <c r="T102" s="126">
        <f t="shared" si="5"/>
        <v>0</v>
      </c>
    </row>
    <row r="103" spans="1:20" x14ac:dyDescent="0.2">
      <c r="A103" s="22" t="s">
        <v>237</v>
      </c>
      <c r="B103" s="14" t="s">
        <v>235</v>
      </c>
      <c r="C103" s="23" t="s">
        <v>238</v>
      </c>
      <c r="D103" s="119">
        <v>7169.71</v>
      </c>
      <c r="E103" s="146"/>
      <c r="F103" s="119">
        <v>5430</v>
      </c>
      <c r="G103" s="126">
        <v>5430</v>
      </c>
      <c r="H103" s="126">
        <v>7388</v>
      </c>
      <c r="I103" s="126">
        <v>7388</v>
      </c>
      <c r="J103" s="126">
        <v>0</v>
      </c>
      <c r="K103" s="126">
        <v>0</v>
      </c>
      <c r="L103" s="154">
        <v>0</v>
      </c>
      <c r="M103" s="126">
        <v>0</v>
      </c>
      <c r="N103" s="153">
        <v>19</v>
      </c>
      <c r="O103" s="153">
        <v>285.78947368421052</v>
      </c>
      <c r="P103" s="119"/>
      <c r="Q103" s="119"/>
      <c r="R103" s="126">
        <f t="shared" si="3"/>
        <v>12818</v>
      </c>
      <c r="S103" s="126">
        <f t="shared" si="4"/>
        <v>0</v>
      </c>
      <c r="T103" s="126">
        <f t="shared" si="5"/>
        <v>12818</v>
      </c>
    </row>
    <row r="104" spans="1:20" x14ac:dyDescent="0.2">
      <c r="A104" s="22" t="s">
        <v>239</v>
      </c>
      <c r="B104" s="14" t="s">
        <v>235</v>
      </c>
      <c r="C104" s="23" t="s">
        <v>240</v>
      </c>
      <c r="D104" s="119">
        <v>0</v>
      </c>
      <c r="E104" s="146"/>
      <c r="F104" s="119">
        <v>0</v>
      </c>
      <c r="G104" s="126">
        <v>0</v>
      </c>
      <c r="H104" s="126">
        <v>0</v>
      </c>
      <c r="I104" s="126">
        <v>0</v>
      </c>
      <c r="J104" s="126">
        <v>0</v>
      </c>
      <c r="K104" s="126">
        <v>0</v>
      </c>
      <c r="L104" s="154">
        <v>0</v>
      </c>
      <c r="M104" s="126">
        <v>0</v>
      </c>
      <c r="N104" s="153">
        <v>0</v>
      </c>
      <c r="O104" s="153" t="s">
        <v>572</v>
      </c>
      <c r="P104" s="119"/>
      <c r="Q104" s="119"/>
      <c r="R104" s="126">
        <f t="shared" si="3"/>
        <v>0</v>
      </c>
      <c r="S104" s="126">
        <f t="shared" si="4"/>
        <v>0</v>
      </c>
      <c r="T104" s="126">
        <f t="shared" si="5"/>
        <v>0</v>
      </c>
    </row>
    <row r="105" spans="1:20" x14ac:dyDescent="0.2">
      <c r="A105" s="22" t="s">
        <v>241</v>
      </c>
      <c r="B105" s="14" t="s">
        <v>242</v>
      </c>
      <c r="C105" s="23" t="s">
        <v>243</v>
      </c>
      <c r="D105" s="119">
        <v>23464.510000000002</v>
      </c>
      <c r="E105" s="146"/>
      <c r="F105" s="119">
        <v>21904</v>
      </c>
      <c r="G105" s="126">
        <v>277592.37999999989</v>
      </c>
      <c r="H105" s="126">
        <v>30115</v>
      </c>
      <c r="I105" s="126">
        <v>1085.7</v>
      </c>
      <c r="J105" s="126">
        <v>0</v>
      </c>
      <c r="K105" s="126">
        <v>0</v>
      </c>
      <c r="L105" s="154">
        <v>149.13</v>
      </c>
      <c r="M105" s="126">
        <v>149.13</v>
      </c>
      <c r="N105" s="153">
        <v>68</v>
      </c>
      <c r="O105" s="153">
        <v>4084.4339705882339</v>
      </c>
      <c r="P105" s="119"/>
      <c r="Q105" s="119"/>
      <c r="R105" s="126">
        <f t="shared" si="3"/>
        <v>52019</v>
      </c>
      <c r="S105" s="126">
        <f t="shared" si="4"/>
        <v>149.13</v>
      </c>
      <c r="T105" s="126">
        <f t="shared" si="5"/>
        <v>278827.2099999999</v>
      </c>
    </row>
    <row r="106" spans="1:20" x14ac:dyDescent="0.2">
      <c r="A106" s="22" t="s">
        <v>244</v>
      </c>
      <c r="B106" s="14" t="s">
        <v>242</v>
      </c>
      <c r="C106" s="23" t="s">
        <v>245</v>
      </c>
      <c r="D106" s="119">
        <v>0</v>
      </c>
      <c r="E106" s="146"/>
      <c r="F106" s="119">
        <v>0</v>
      </c>
      <c r="G106" s="126">
        <v>0</v>
      </c>
      <c r="H106" s="126">
        <v>0</v>
      </c>
      <c r="I106" s="126">
        <v>0</v>
      </c>
      <c r="J106" s="126">
        <v>0</v>
      </c>
      <c r="K106" s="126">
        <v>0</v>
      </c>
      <c r="L106" s="154">
        <v>0</v>
      </c>
      <c r="M106" s="126">
        <v>0</v>
      </c>
      <c r="N106" s="153">
        <v>0</v>
      </c>
      <c r="O106" s="153" t="s">
        <v>572</v>
      </c>
      <c r="P106" s="119"/>
      <c r="Q106" s="119"/>
      <c r="R106" s="126">
        <f t="shared" si="3"/>
        <v>0</v>
      </c>
      <c r="S106" s="126">
        <f t="shared" si="4"/>
        <v>0</v>
      </c>
      <c r="T106" s="126">
        <f t="shared" si="5"/>
        <v>0</v>
      </c>
    </row>
    <row r="107" spans="1:20" x14ac:dyDescent="0.2">
      <c r="A107" s="22" t="s">
        <v>246</v>
      </c>
      <c r="B107" s="14" t="s">
        <v>242</v>
      </c>
      <c r="C107" s="23" t="s">
        <v>247</v>
      </c>
      <c r="D107" s="119">
        <v>651.79000000000008</v>
      </c>
      <c r="E107" s="146"/>
      <c r="F107" s="119">
        <v>232</v>
      </c>
      <c r="G107" s="126">
        <v>232</v>
      </c>
      <c r="H107" s="126">
        <v>309</v>
      </c>
      <c r="I107" s="126">
        <v>0</v>
      </c>
      <c r="J107" s="126">
        <v>0</v>
      </c>
      <c r="K107" s="126">
        <v>0</v>
      </c>
      <c r="L107" s="154">
        <v>0</v>
      </c>
      <c r="M107" s="126">
        <v>0</v>
      </c>
      <c r="N107" s="153">
        <v>1</v>
      </c>
      <c r="O107" s="153">
        <v>232</v>
      </c>
      <c r="P107" s="119"/>
      <c r="Q107" s="119"/>
      <c r="R107" s="126">
        <f t="shared" si="3"/>
        <v>541</v>
      </c>
      <c r="S107" s="126">
        <f t="shared" si="4"/>
        <v>0</v>
      </c>
      <c r="T107" s="126">
        <f t="shared" si="5"/>
        <v>232</v>
      </c>
    </row>
    <row r="108" spans="1:20" x14ac:dyDescent="0.2">
      <c r="A108" s="22" t="s">
        <v>248</v>
      </c>
      <c r="B108" s="14" t="s">
        <v>242</v>
      </c>
      <c r="C108" s="23" t="s">
        <v>249</v>
      </c>
      <c r="D108" s="119">
        <v>0</v>
      </c>
      <c r="E108" s="146"/>
      <c r="F108" s="119">
        <v>232</v>
      </c>
      <c r="G108" s="126">
        <v>233</v>
      </c>
      <c r="H108" s="126">
        <v>309</v>
      </c>
      <c r="I108" s="126">
        <v>0</v>
      </c>
      <c r="J108" s="126">
        <v>0</v>
      </c>
      <c r="K108" s="126">
        <v>0</v>
      </c>
      <c r="L108" s="154">
        <v>0</v>
      </c>
      <c r="M108" s="126">
        <v>0</v>
      </c>
      <c r="N108" s="153">
        <v>1</v>
      </c>
      <c r="O108" s="153">
        <v>233</v>
      </c>
      <c r="P108" s="119"/>
      <c r="Q108" s="119"/>
      <c r="R108" s="126">
        <f t="shared" si="3"/>
        <v>541</v>
      </c>
      <c r="S108" s="126">
        <f t="shared" si="4"/>
        <v>0</v>
      </c>
      <c r="T108" s="126">
        <f t="shared" si="5"/>
        <v>233</v>
      </c>
    </row>
    <row r="109" spans="1:20" x14ac:dyDescent="0.2">
      <c r="A109" s="22" t="s">
        <v>250</v>
      </c>
      <c r="B109" s="14" t="s">
        <v>251</v>
      </c>
      <c r="C109" s="23" t="s">
        <v>252</v>
      </c>
      <c r="D109" s="119">
        <v>325.90000000000003</v>
      </c>
      <c r="E109" s="146"/>
      <c r="F109" s="119">
        <v>0</v>
      </c>
      <c r="G109" s="126">
        <v>0</v>
      </c>
      <c r="H109" s="126">
        <v>0</v>
      </c>
      <c r="I109" s="126">
        <v>0</v>
      </c>
      <c r="J109" s="126">
        <v>0</v>
      </c>
      <c r="K109" s="126">
        <v>0</v>
      </c>
      <c r="L109" s="154">
        <v>0</v>
      </c>
      <c r="M109" s="126">
        <v>0</v>
      </c>
      <c r="N109" s="153">
        <v>0</v>
      </c>
      <c r="O109" s="153" t="s">
        <v>572</v>
      </c>
      <c r="P109" s="119"/>
      <c r="Q109" s="119"/>
      <c r="R109" s="126">
        <f t="shared" si="3"/>
        <v>0</v>
      </c>
      <c r="S109" s="126">
        <f t="shared" si="4"/>
        <v>0</v>
      </c>
      <c r="T109" s="126">
        <f t="shared" si="5"/>
        <v>0</v>
      </c>
    </row>
    <row r="110" spans="1:20" x14ac:dyDescent="0.2">
      <c r="A110" s="22" t="s">
        <v>253</v>
      </c>
      <c r="B110" s="14" t="s">
        <v>251</v>
      </c>
      <c r="C110" s="23" t="s">
        <v>254</v>
      </c>
      <c r="D110" s="119">
        <v>977.69</v>
      </c>
      <c r="E110" s="146"/>
      <c r="F110" s="119">
        <v>232</v>
      </c>
      <c r="G110" s="126">
        <v>250</v>
      </c>
      <c r="H110" s="126">
        <v>309</v>
      </c>
      <c r="I110" s="126">
        <v>0</v>
      </c>
      <c r="J110" s="126">
        <v>0</v>
      </c>
      <c r="K110" s="126">
        <v>0</v>
      </c>
      <c r="L110" s="154">
        <v>0</v>
      </c>
      <c r="M110" s="126">
        <v>0</v>
      </c>
      <c r="N110" s="153">
        <v>1</v>
      </c>
      <c r="O110" s="153">
        <v>250</v>
      </c>
      <c r="P110" s="119"/>
      <c r="Q110" s="119"/>
      <c r="R110" s="126">
        <f t="shared" si="3"/>
        <v>541</v>
      </c>
      <c r="S110" s="126">
        <f t="shared" si="4"/>
        <v>0</v>
      </c>
      <c r="T110" s="126">
        <f t="shared" si="5"/>
        <v>250</v>
      </c>
    </row>
    <row r="111" spans="1:20" x14ac:dyDescent="0.2">
      <c r="A111" s="22" t="s">
        <v>255</v>
      </c>
      <c r="B111" s="14" t="s">
        <v>251</v>
      </c>
      <c r="C111" s="23" t="s">
        <v>256</v>
      </c>
      <c r="D111" s="119">
        <v>131661.97999999998</v>
      </c>
      <c r="E111" s="146"/>
      <c r="F111" s="119">
        <v>124306</v>
      </c>
      <c r="G111" s="126">
        <v>2356876.44</v>
      </c>
      <c r="H111" s="126">
        <v>201496.51</v>
      </c>
      <c r="I111" s="126">
        <v>201496.51</v>
      </c>
      <c r="J111" s="126">
        <v>0</v>
      </c>
      <c r="K111" s="126">
        <v>0</v>
      </c>
      <c r="L111" s="154">
        <v>60152.3</v>
      </c>
      <c r="M111" s="126">
        <v>60152.299999999988</v>
      </c>
      <c r="N111" s="153">
        <v>463</v>
      </c>
      <c r="O111" s="153">
        <v>5220.3644492440599</v>
      </c>
      <c r="P111" s="119"/>
      <c r="Q111" s="119"/>
      <c r="R111" s="126">
        <f t="shared" si="3"/>
        <v>325802.51</v>
      </c>
      <c r="S111" s="126">
        <f t="shared" si="4"/>
        <v>60152.3</v>
      </c>
      <c r="T111" s="126">
        <f t="shared" si="5"/>
        <v>2618525.25</v>
      </c>
    </row>
    <row r="112" spans="1:20" x14ac:dyDescent="0.2">
      <c r="A112" s="22" t="s">
        <v>257</v>
      </c>
      <c r="B112" s="14" t="s">
        <v>258</v>
      </c>
      <c r="C112" s="23" t="s">
        <v>259</v>
      </c>
      <c r="D112" s="119">
        <v>0</v>
      </c>
      <c r="E112" s="146"/>
      <c r="F112" s="119">
        <v>0</v>
      </c>
      <c r="G112" s="126">
        <v>0</v>
      </c>
      <c r="H112" s="126">
        <v>0</v>
      </c>
      <c r="I112" s="126">
        <v>0</v>
      </c>
      <c r="J112" s="126">
        <v>0</v>
      </c>
      <c r="K112" s="126">
        <v>0</v>
      </c>
      <c r="L112" s="154">
        <v>0</v>
      </c>
      <c r="M112" s="126">
        <v>0</v>
      </c>
      <c r="N112" s="153">
        <v>0</v>
      </c>
      <c r="O112" s="153" t="s">
        <v>572</v>
      </c>
      <c r="P112" s="119"/>
      <c r="Q112" s="119"/>
      <c r="R112" s="126">
        <f t="shared" si="3"/>
        <v>0</v>
      </c>
      <c r="S112" s="126">
        <f t="shared" si="4"/>
        <v>0</v>
      </c>
      <c r="T112" s="126">
        <f t="shared" si="5"/>
        <v>0</v>
      </c>
    </row>
    <row r="113" spans="1:20" x14ac:dyDescent="0.2">
      <c r="A113" s="22" t="s">
        <v>260</v>
      </c>
      <c r="B113" s="14" t="s">
        <v>261</v>
      </c>
      <c r="C113" s="23" t="s">
        <v>262</v>
      </c>
      <c r="D113" s="119">
        <v>30308.33</v>
      </c>
      <c r="E113" s="146"/>
      <c r="F113" s="119">
        <v>30729</v>
      </c>
      <c r="G113" s="126">
        <v>140886.46</v>
      </c>
      <c r="H113" s="126">
        <v>41464</v>
      </c>
      <c r="I113" s="126">
        <v>0</v>
      </c>
      <c r="J113" s="126">
        <v>0</v>
      </c>
      <c r="K113" s="126">
        <v>0</v>
      </c>
      <c r="L113" s="154">
        <v>14546</v>
      </c>
      <c r="M113" s="126">
        <v>14546</v>
      </c>
      <c r="N113" s="153">
        <v>117</v>
      </c>
      <c r="O113" s="153">
        <v>1328.4825641025641</v>
      </c>
      <c r="P113" s="119"/>
      <c r="Q113" s="119"/>
      <c r="R113" s="126">
        <f t="shared" si="3"/>
        <v>72193</v>
      </c>
      <c r="S113" s="126">
        <f t="shared" si="4"/>
        <v>14546</v>
      </c>
      <c r="T113" s="126">
        <f t="shared" si="5"/>
        <v>155432.46</v>
      </c>
    </row>
    <row r="114" spans="1:20" x14ac:dyDescent="0.2">
      <c r="A114" s="22" t="s">
        <v>263</v>
      </c>
      <c r="B114" s="14" t="s">
        <v>264</v>
      </c>
      <c r="C114" s="23" t="s">
        <v>265</v>
      </c>
      <c r="D114" s="119">
        <v>35848.559999999998</v>
      </c>
      <c r="E114" s="146"/>
      <c r="F114" s="119">
        <v>27666</v>
      </c>
      <c r="G114" s="126">
        <v>25796.020000000004</v>
      </c>
      <c r="H114" s="126">
        <v>33121.129999999997</v>
      </c>
      <c r="I114" s="126">
        <v>32503.109999999997</v>
      </c>
      <c r="J114" s="126">
        <v>0</v>
      </c>
      <c r="K114" s="126">
        <v>0</v>
      </c>
      <c r="L114" s="154">
        <v>9519.8799999999992</v>
      </c>
      <c r="M114" s="126">
        <v>9519.880000000001</v>
      </c>
      <c r="N114" s="153">
        <v>106</v>
      </c>
      <c r="O114" s="153">
        <v>333.1688679245284</v>
      </c>
      <c r="P114" s="119"/>
      <c r="Q114" s="119"/>
      <c r="R114" s="126">
        <f t="shared" si="3"/>
        <v>60787.13</v>
      </c>
      <c r="S114" s="126">
        <f t="shared" si="4"/>
        <v>9519.8799999999992</v>
      </c>
      <c r="T114" s="126">
        <f t="shared" si="5"/>
        <v>67819.010000000009</v>
      </c>
    </row>
    <row r="115" spans="1:20" x14ac:dyDescent="0.2">
      <c r="A115" s="22" t="s">
        <v>266</v>
      </c>
      <c r="B115" s="14" t="s">
        <v>264</v>
      </c>
      <c r="C115" s="23" t="s">
        <v>267</v>
      </c>
      <c r="D115" s="119">
        <v>5866.13</v>
      </c>
      <c r="E115" s="146"/>
      <c r="F115" s="119">
        <v>4315</v>
      </c>
      <c r="G115" s="126">
        <v>29614.18</v>
      </c>
      <c r="H115" s="126">
        <v>5472</v>
      </c>
      <c r="I115" s="126">
        <v>5472</v>
      </c>
      <c r="J115" s="126">
        <v>0</v>
      </c>
      <c r="K115" s="126">
        <v>0</v>
      </c>
      <c r="L115" s="154">
        <v>0</v>
      </c>
      <c r="M115" s="126">
        <v>0</v>
      </c>
      <c r="N115" s="153">
        <v>12</v>
      </c>
      <c r="O115" s="153">
        <v>2467.8483333333334</v>
      </c>
      <c r="P115" s="119"/>
      <c r="Q115" s="119"/>
      <c r="R115" s="126">
        <f t="shared" si="3"/>
        <v>9787</v>
      </c>
      <c r="S115" s="126">
        <f t="shared" si="4"/>
        <v>0</v>
      </c>
      <c r="T115" s="126">
        <f t="shared" si="5"/>
        <v>35086.18</v>
      </c>
    </row>
    <row r="116" spans="1:20" x14ac:dyDescent="0.2">
      <c r="A116" s="22" t="s">
        <v>268</v>
      </c>
      <c r="B116" s="14" t="s">
        <v>264</v>
      </c>
      <c r="C116" s="23" t="s">
        <v>269</v>
      </c>
      <c r="D116" s="119">
        <v>8147.4000000000005</v>
      </c>
      <c r="E116" s="146"/>
      <c r="F116" s="119">
        <v>10533</v>
      </c>
      <c r="G116" s="126">
        <v>10533</v>
      </c>
      <c r="H116" s="126">
        <v>14580</v>
      </c>
      <c r="I116" s="126">
        <v>14580</v>
      </c>
      <c r="J116" s="126">
        <v>0</v>
      </c>
      <c r="K116" s="126">
        <v>0</v>
      </c>
      <c r="L116" s="154">
        <v>0</v>
      </c>
      <c r="M116" s="126">
        <v>0</v>
      </c>
      <c r="N116" s="156">
        <v>30</v>
      </c>
      <c r="O116" s="156">
        <v>351.1</v>
      </c>
      <c r="P116" s="119"/>
      <c r="Q116" s="119"/>
      <c r="R116" s="126">
        <f t="shared" si="3"/>
        <v>25113</v>
      </c>
      <c r="S116" s="126">
        <f t="shared" si="4"/>
        <v>0</v>
      </c>
      <c r="T116" s="126">
        <f t="shared" si="5"/>
        <v>25113</v>
      </c>
    </row>
    <row r="117" spans="1:20" x14ac:dyDescent="0.2">
      <c r="A117" s="22" t="s">
        <v>270</v>
      </c>
      <c r="B117" s="14" t="s">
        <v>271</v>
      </c>
      <c r="C117" s="23" t="s">
        <v>272</v>
      </c>
      <c r="D117" s="119">
        <v>119277.94</v>
      </c>
      <c r="E117" s="146"/>
      <c r="F117" s="119">
        <v>105192</v>
      </c>
      <c r="G117" s="126">
        <v>1109738.3199999998</v>
      </c>
      <c r="H117" s="126">
        <v>141304</v>
      </c>
      <c r="I117" s="126">
        <v>173440.99</v>
      </c>
      <c r="J117" s="126">
        <v>0</v>
      </c>
      <c r="K117" s="126">
        <v>0</v>
      </c>
      <c r="L117" s="154">
        <v>64707.83</v>
      </c>
      <c r="M117" s="126">
        <v>64707.830000000009</v>
      </c>
      <c r="N117" s="156">
        <v>418</v>
      </c>
      <c r="O117" s="156">
        <v>2809.6797846889949</v>
      </c>
      <c r="P117" s="119"/>
      <c r="Q117" s="119"/>
      <c r="R117" s="126">
        <f t="shared" si="3"/>
        <v>246496</v>
      </c>
      <c r="S117" s="126">
        <f t="shared" si="4"/>
        <v>64707.83</v>
      </c>
      <c r="T117" s="126">
        <f t="shared" si="5"/>
        <v>1347887.14</v>
      </c>
    </row>
    <row r="118" spans="1:20" x14ac:dyDescent="0.2">
      <c r="A118" s="22" t="s">
        <v>273</v>
      </c>
      <c r="B118" s="14" t="s">
        <v>271</v>
      </c>
      <c r="C118" s="23" t="s">
        <v>274</v>
      </c>
      <c r="D118" s="119">
        <v>293.29000000000002</v>
      </c>
      <c r="E118" s="146"/>
      <c r="F118" s="119">
        <v>742</v>
      </c>
      <c r="G118" s="126">
        <v>2557</v>
      </c>
      <c r="H118" s="126">
        <v>3753</v>
      </c>
      <c r="I118" s="126">
        <v>3753</v>
      </c>
      <c r="J118" s="126">
        <v>0</v>
      </c>
      <c r="K118" s="126">
        <v>0</v>
      </c>
      <c r="L118" s="154">
        <v>0</v>
      </c>
      <c r="M118" s="126">
        <v>0</v>
      </c>
      <c r="N118" s="156">
        <v>1</v>
      </c>
      <c r="O118" s="156">
        <v>2557</v>
      </c>
      <c r="P118" s="119"/>
      <c r="Q118" s="119"/>
      <c r="R118" s="126">
        <f t="shared" si="3"/>
        <v>4495</v>
      </c>
      <c r="S118" s="126">
        <f t="shared" si="4"/>
        <v>0</v>
      </c>
      <c r="T118" s="126">
        <f t="shared" si="5"/>
        <v>6310</v>
      </c>
    </row>
    <row r="119" spans="1:20" x14ac:dyDescent="0.2">
      <c r="A119" s="22" t="s">
        <v>275</v>
      </c>
      <c r="B119" s="14" t="s">
        <v>276</v>
      </c>
      <c r="C119" s="23" t="s">
        <v>277</v>
      </c>
      <c r="D119" s="119">
        <v>41388.79</v>
      </c>
      <c r="E119" s="146"/>
      <c r="F119" s="119">
        <v>30078</v>
      </c>
      <c r="G119" s="126">
        <v>32802.83</v>
      </c>
      <c r="H119" s="126">
        <v>40678</v>
      </c>
      <c r="I119" s="126">
        <v>0</v>
      </c>
      <c r="J119" s="126">
        <v>0</v>
      </c>
      <c r="K119" s="126">
        <v>0</v>
      </c>
      <c r="L119" s="154">
        <v>12137</v>
      </c>
      <c r="M119" s="126">
        <v>12137</v>
      </c>
      <c r="N119" s="156">
        <v>112</v>
      </c>
      <c r="O119" s="156">
        <v>401.24848214285714</v>
      </c>
      <c r="P119" s="119"/>
      <c r="Q119" s="119"/>
      <c r="R119" s="126">
        <f t="shared" si="3"/>
        <v>70756</v>
      </c>
      <c r="S119" s="126">
        <f t="shared" si="4"/>
        <v>12137</v>
      </c>
      <c r="T119" s="126">
        <f t="shared" si="5"/>
        <v>44939.83</v>
      </c>
    </row>
    <row r="120" spans="1:20" x14ac:dyDescent="0.2">
      <c r="A120" s="22" t="s">
        <v>278</v>
      </c>
      <c r="B120" s="14" t="s">
        <v>276</v>
      </c>
      <c r="C120" s="23" t="s">
        <v>279</v>
      </c>
      <c r="D120" s="119">
        <v>179568.7</v>
      </c>
      <c r="E120" s="146"/>
      <c r="F120" s="119">
        <v>157493</v>
      </c>
      <c r="G120" s="126">
        <v>670838.81999999995</v>
      </c>
      <c r="H120" s="126">
        <v>213080</v>
      </c>
      <c r="I120" s="126">
        <v>0</v>
      </c>
      <c r="J120" s="126">
        <v>0</v>
      </c>
      <c r="K120" s="126">
        <v>0</v>
      </c>
      <c r="L120" s="154">
        <v>60594.080000000002</v>
      </c>
      <c r="M120" s="126">
        <v>60594.080000000002</v>
      </c>
      <c r="N120" s="156">
        <v>584</v>
      </c>
      <c r="O120" s="156">
        <v>1252.4535958904107</v>
      </c>
      <c r="P120" s="119"/>
      <c r="Q120" s="119"/>
      <c r="R120" s="126">
        <f t="shared" si="3"/>
        <v>370573</v>
      </c>
      <c r="S120" s="126">
        <f t="shared" si="4"/>
        <v>60594.080000000002</v>
      </c>
      <c r="T120" s="126">
        <f t="shared" si="5"/>
        <v>731432.89999999991</v>
      </c>
    </row>
    <row r="121" spans="1:20" x14ac:dyDescent="0.2">
      <c r="A121" s="22" t="s">
        <v>280</v>
      </c>
      <c r="B121" s="14" t="s">
        <v>276</v>
      </c>
      <c r="C121" s="23" t="s">
        <v>281</v>
      </c>
      <c r="D121" s="119">
        <v>0</v>
      </c>
      <c r="E121" s="146"/>
      <c r="F121" s="119">
        <v>0</v>
      </c>
      <c r="G121" s="126">
        <v>0</v>
      </c>
      <c r="H121" s="126">
        <v>0</v>
      </c>
      <c r="I121" s="126">
        <v>0</v>
      </c>
      <c r="J121" s="126">
        <v>0</v>
      </c>
      <c r="K121" s="126">
        <v>0</v>
      </c>
      <c r="L121" s="154">
        <v>0</v>
      </c>
      <c r="M121" s="126">
        <v>0</v>
      </c>
      <c r="N121" s="156">
        <v>0</v>
      </c>
      <c r="O121" s="156" t="s">
        <v>572</v>
      </c>
      <c r="P121" s="119"/>
      <c r="Q121" s="119"/>
      <c r="R121" s="126">
        <f t="shared" si="3"/>
        <v>0</v>
      </c>
      <c r="S121" s="126">
        <f t="shared" si="4"/>
        <v>0</v>
      </c>
      <c r="T121" s="126">
        <f t="shared" si="5"/>
        <v>0</v>
      </c>
    </row>
    <row r="122" spans="1:20" x14ac:dyDescent="0.2">
      <c r="A122" s="22" t="s">
        <v>282</v>
      </c>
      <c r="B122" s="14" t="s">
        <v>276</v>
      </c>
      <c r="C122" s="23" t="s">
        <v>283</v>
      </c>
      <c r="D122" s="119">
        <v>7821.5</v>
      </c>
      <c r="E122" s="146"/>
      <c r="F122" s="119">
        <v>7706</v>
      </c>
      <c r="G122" s="126">
        <v>7707</v>
      </c>
      <c r="H122" s="126">
        <v>10338</v>
      </c>
      <c r="I122" s="126">
        <v>10339</v>
      </c>
      <c r="J122" s="126">
        <v>0</v>
      </c>
      <c r="K122" s="126">
        <v>0</v>
      </c>
      <c r="L122" s="154">
        <v>3070.71</v>
      </c>
      <c r="M122" s="126">
        <v>3070.71</v>
      </c>
      <c r="N122" s="156">
        <v>31</v>
      </c>
      <c r="O122" s="156">
        <v>347.66806451612899</v>
      </c>
      <c r="P122" s="119"/>
      <c r="Q122" s="119"/>
      <c r="R122" s="126">
        <f t="shared" si="3"/>
        <v>18044</v>
      </c>
      <c r="S122" s="126">
        <f t="shared" si="4"/>
        <v>3070.71</v>
      </c>
      <c r="T122" s="126">
        <f t="shared" si="5"/>
        <v>21116.71</v>
      </c>
    </row>
    <row r="123" spans="1:20" x14ac:dyDescent="0.2">
      <c r="A123" s="22" t="s">
        <v>284</v>
      </c>
      <c r="B123" s="14" t="s">
        <v>285</v>
      </c>
      <c r="C123" s="23" t="s">
        <v>286</v>
      </c>
      <c r="D123" s="119">
        <v>7169.71</v>
      </c>
      <c r="E123" s="146"/>
      <c r="F123" s="119">
        <v>7006</v>
      </c>
      <c r="G123" s="126">
        <v>88211.71</v>
      </c>
      <c r="H123" s="126">
        <v>9804</v>
      </c>
      <c r="I123" s="126">
        <v>9804</v>
      </c>
      <c r="J123" s="126">
        <v>0</v>
      </c>
      <c r="K123" s="126">
        <v>0</v>
      </c>
      <c r="L123" s="154">
        <v>0</v>
      </c>
      <c r="M123" s="126">
        <v>0</v>
      </c>
      <c r="N123" s="156">
        <v>17</v>
      </c>
      <c r="O123" s="156">
        <v>5188.9241176470596</v>
      </c>
      <c r="P123" s="119"/>
      <c r="Q123" s="119"/>
      <c r="R123" s="126">
        <f t="shared" si="3"/>
        <v>16810</v>
      </c>
      <c r="S123" s="126">
        <f t="shared" si="4"/>
        <v>0</v>
      </c>
      <c r="T123" s="126">
        <f t="shared" si="5"/>
        <v>98015.71</v>
      </c>
    </row>
    <row r="124" spans="1:20" x14ac:dyDescent="0.2">
      <c r="A124" s="22" t="s">
        <v>287</v>
      </c>
      <c r="B124" s="14" t="s">
        <v>285</v>
      </c>
      <c r="C124" s="23" t="s">
        <v>288</v>
      </c>
      <c r="D124" s="119">
        <v>8799.19</v>
      </c>
      <c r="E124" s="146"/>
      <c r="F124" s="119">
        <v>5244</v>
      </c>
      <c r="G124" s="126">
        <v>249243.99</v>
      </c>
      <c r="H124" s="126">
        <v>7220</v>
      </c>
      <c r="I124" s="126">
        <v>197.32</v>
      </c>
      <c r="J124" s="126">
        <v>0</v>
      </c>
      <c r="K124" s="126">
        <v>0</v>
      </c>
      <c r="L124" s="154">
        <v>0</v>
      </c>
      <c r="M124" s="126">
        <v>0</v>
      </c>
      <c r="N124" s="156">
        <v>16</v>
      </c>
      <c r="O124" s="156">
        <v>15577.749374999999</v>
      </c>
      <c r="P124" s="119"/>
      <c r="Q124" s="119"/>
      <c r="R124" s="126">
        <f t="shared" si="3"/>
        <v>12464</v>
      </c>
      <c r="S124" s="126">
        <f t="shared" si="4"/>
        <v>0</v>
      </c>
      <c r="T124" s="126">
        <f t="shared" si="5"/>
        <v>249441.31</v>
      </c>
    </row>
    <row r="125" spans="1:20" x14ac:dyDescent="0.2">
      <c r="A125" s="22" t="s">
        <v>289</v>
      </c>
      <c r="B125" s="14" t="s">
        <v>285</v>
      </c>
      <c r="C125" s="23" t="s">
        <v>290</v>
      </c>
      <c r="D125" s="119">
        <v>1955.38</v>
      </c>
      <c r="E125" s="146"/>
      <c r="F125" s="119">
        <v>3528</v>
      </c>
      <c r="G125" s="126">
        <v>3528</v>
      </c>
      <c r="H125" s="126">
        <v>4776</v>
      </c>
      <c r="I125" s="126">
        <v>4776</v>
      </c>
      <c r="J125" s="126">
        <v>0</v>
      </c>
      <c r="K125" s="126">
        <v>0</v>
      </c>
      <c r="L125" s="154">
        <v>0</v>
      </c>
      <c r="M125" s="126">
        <v>0</v>
      </c>
      <c r="N125" s="156">
        <v>13</v>
      </c>
      <c r="O125" s="156">
        <v>271.38461538461536</v>
      </c>
      <c r="P125" s="119"/>
      <c r="Q125" s="119"/>
      <c r="R125" s="126">
        <f t="shared" si="3"/>
        <v>8304</v>
      </c>
      <c r="S125" s="126">
        <f t="shared" si="4"/>
        <v>0</v>
      </c>
      <c r="T125" s="126">
        <f t="shared" si="5"/>
        <v>8304</v>
      </c>
    </row>
    <row r="126" spans="1:20" x14ac:dyDescent="0.2">
      <c r="A126" s="22" t="s">
        <v>291</v>
      </c>
      <c r="B126" s="14" t="s">
        <v>285</v>
      </c>
      <c r="C126" s="23" t="s">
        <v>292</v>
      </c>
      <c r="D126" s="119">
        <v>1629.48</v>
      </c>
      <c r="E126" s="146"/>
      <c r="F126" s="119">
        <v>1161</v>
      </c>
      <c r="G126" s="126">
        <v>1161</v>
      </c>
      <c r="H126" s="126">
        <v>1545</v>
      </c>
      <c r="I126" s="126">
        <v>1545</v>
      </c>
      <c r="J126" s="126">
        <v>0</v>
      </c>
      <c r="K126" s="126">
        <v>0</v>
      </c>
      <c r="L126" s="154">
        <v>0</v>
      </c>
      <c r="M126" s="126">
        <v>0</v>
      </c>
      <c r="N126" s="156">
        <v>5</v>
      </c>
      <c r="O126" s="156">
        <v>232.2</v>
      </c>
      <c r="P126" s="119"/>
      <c r="Q126" s="119"/>
      <c r="R126" s="126">
        <f t="shared" si="3"/>
        <v>2706</v>
      </c>
      <c r="S126" s="126">
        <f t="shared" si="4"/>
        <v>0</v>
      </c>
      <c r="T126" s="126">
        <f t="shared" si="5"/>
        <v>2706</v>
      </c>
    </row>
    <row r="127" spans="1:20" x14ac:dyDescent="0.2">
      <c r="A127" s="22" t="s">
        <v>293</v>
      </c>
      <c r="B127" s="14" t="s">
        <v>285</v>
      </c>
      <c r="C127" s="23" t="s">
        <v>294</v>
      </c>
      <c r="D127" s="119">
        <v>0</v>
      </c>
      <c r="E127" s="146"/>
      <c r="F127" s="119">
        <v>0</v>
      </c>
      <c r="G127" s="126">
        <v>0</v>
      </c>
      <c r="H127" s="126">
        <v>0</v>
      </c>
      <c r="I127" s="126">
        <v>0</v>
      </c>
      <c r="J127" s="126">
        <v>0</v>
      </c>
      <c r="K127" s="126">
        <v>0</v>
      </c>
      <c r="L127" s="154">
        <v>0</v>
      </c>
      <c r="M127" s="126">
        <v>0</v>
      </c>
      <c r="N127" s="156">
        <v>0</v>
      </c>
      <c r="O127" s="156" t="s">
        <v>572</v>
      </c>
      <c r="P127" s="119"/>
      <c r="Q127" s="119"/>
      <c r="R127" s="126">
        <f t="shared" si="3"/>
        <v>0</v>
      </c>
      <c r="S127" s="126">
        <f t="shared" si="4"/>
        <v>0</v>
      </c>
      <c r="T127" s="126">
        <f t="shared" si="5"/>
        <v>0</v>
      </c>
    </row>
    <row r="128" spans="1:20" x14ac:dyDescent="0.2">
      <c r="A128" s="22" t="s">
        <v>295</v>
      </c>
      <c r="B128" s="14" t="s">
        <v>285</v>
      </c>
      <c r="C128" s="23" t="s">
        <v>296</v>
      </c>
      <c r="D128" s="119">
        <v>0</v>
      </c>
      <c r="E128" s="146"/>
      <c r="F128" s="119">
        <v>0</v>
      </c>
      <c r="G128" s="126">
        <v>0</v>
      </c>
      <c r="H128" s="126">
        <v>0</v>
      </c>
      <c r="I128" s="126">
        <v>0</v>
      </c>
      <c r="J128" s="126">
        <v>0</v>
      </c>
      <c r="K128" s="126">
        <v>0</v>
      </c>
      <c r="L128" s="154">
        <v>0</v>
      </c>
      <c r="M128" s="126">
        <v>0</v>
      </c>
      <c r="N128" s="156">
        <v>0</v>
      </c>
      <c r="O128" s="156" t="s">
        <v>572</v>
      </c>
      <c r="P128" s="119"/>
      <c r="Q128" s="119"/>
      <c r="R128" s="126">
        <f t="shared" si="3"/>
        <v>0</v>
      </c>
      <c r="S128" s="126">
        <f t="shared" si="4"/>
        <v>0</v>
      </c>
      <c r="T128" s="126">
        <f t="shared" si="5"/>
        <v>0</v>
      </c>
    </row>
    <row r="129" spans="1:20" x14ac:dyDescent="0.2">
      <c r="A129" s="22" t="s">
        <v>297</v>
      </c>
      <c r="B129" s="14" t="s">
        <v>298</v>
      </c>
      <c r="C129" s="23" t="s">
        <v>299</v>
      </c>
      <c r="D129" s="119">
        <v>1629.48</v>
      </c>
      <c r="E129" s="146"/>
      <c r="F129" s="119">
        <v>1671</v>
      </c>
      <c r="G129" s="126">
        <v>1671</v>
      </c>
      <c r="H129" s="126">
        <v>2304</v>
      </c>
      <c r="I129" s="126">
        <v>2304</v>
      </c>
      <c r="J129" s="126">
        <v>0</v>
      </c>
      <c r="K129" s="126">
        <v>0</v>
      </c>
      <c r="L129" s="154">
        <v>0</v>
      </c>
      <c r="M129" s="126">
        <v>0</v>
      </c>
      <c r="N129" s="156">
        <v>5</v>
      </c>
      <c r="O129" s="156">
        <v>334.2</v>
      </c>
      <c r="P129" s="119"/>
      <c r="Q129" s="119"/>
      <c r="R129" s="126">
        <f t="shared" si="3"/>
        <v>3975</v>
      </c>
      <c r="S129" s="126">
        <f t="shared" si="4"/>
        <v>0</v>
      </c>
      <c r="T129" s="126">
        <f t="shared" si="5"/>
        <v>3975</v>
      </c>
    </row>
    <row r="130" spans="1:20" x14ac:dyDescent="0.2">
      <c r="A130" s="22" t="s">
        <v>300</v>
      </c>
      <c r="B130" s="14" t="s">
        <v>298</v>
      </c>
      <c r="C130" s="23" t="s">
        <v>301</v>
      </c>
      <c r="D130" s="119">
        <v>1629.48</v>
      </c>
      <c r="E130" s="146"/>
      <c r="F130" s="119">
        <v>2645</v>
      </c>
      <c r="G130" s="126">
        <v>2645</v>
      </c>
      <c r="H130" s="126">
        <v>3680</v>
      </c>
      <c r="I130" s="126">
        <v>3680</v>
      </c>
      <c r="J130" s="126">
        <v>0</v>
      </c>
      <c r="K130" s="126">
        <v>0</v>
      </c>
      <c r="L130" s="154">
        <v>0</v>
      </c>
      <c r="M130" s="126">
        <v>0</v>
      </c>
      <c r="N130" s="156">
        <v>7</v>
      </c>
      <c r="O130" s="156">
        <v>377.85714285714283</v>
      </c>
      <c r="P130" s="119"/>
      <c r="Q130" s="119"/>
      <c r="R130" s="126">
        <f t="shared" si="3"/>
        <v>6325</v>
      </c>
      <c r="S130" s="126">
        <f t="shared" si="4"/>
        <v>0</v>
      </c>
      <c r="T130" s="126">
        <f t="shared" si="5"/>
        <v>6325</v>
      </c>
    </row>
    <row r="131" spans="1:20" x14ac:dyDescent="0.2">
      <c r="A131" s="22" t="s">
        <v>302</v>
      </c>
      <c r="B131" s="14" t="s">
        <v>303</v>
      </c>
      <c r="C131" s="23" t="s">
        <v>304</v>
      </c>
      <c r="D131" s="119">
        <v>651.79000000000008</v>
      </c>
      <c r="E131" s="146"/>
      <c r="F131" s="119">
        <v>929</v>
      </c>
      <c r="G131" s="126">
        <v>929</v>
      </c>
      <c r="H131" s="126">
        <v>1236</v>
      </c>
      <c r="I131" s="126">
        <v>1237</v>
      </c>
      <c r="J131" s="126">
        <v>0</v>
      </c>
      <c r="K131" s="126">
        <v>0</v>
      </c>
      <c r="L131" s="154">
        <v>0</v>
      </c>
      <c r="M131" s="126">
        <v>0</v>
      </c>
      <c r="N131" s="156">
        <v>4</v>
      </c>
      <c r="O131" s="156">
        <v>232.25</v>
      </c>
      <c r="P131" s="119"/>
      <c r="Q131" s="119"/>
      <c r="R131" s="126">
        <f t="shared" si="3"/>
        <v>2165</v>
      </c>
      <c r="S131" s="126">
        <f t="shared" si="4"/>
        <v>0</v>
      </c>
      <c r="T131" s="126">
        <f t="shared" si="5"/>
        <v>2166</v>
      </c>
    </row>
    <row r="132" spans="1:20" x14ac:dyDescent="0.2">
      <c r="A132" s="22" t="s">
        <v>305</v>
      </c>
      <c r="B132" s="14" t="s">
        <v>303</v>
      </c>
      <c r="C132" s="23" t="s">
        <v>306</v>
      </c>
      <c r="D132" s="119">
        <v>2607.17</v>
      </c>
      <c r="E132" s="146"/>
      <c r="F132" s="119">
        <v>3619</v>
      </c>
      <c r="G132" s="126">
        <v>3257</v>
      </c>
      <c r="H132" s="126">
        <v>4551</v>
      </c>
      <c r="I132" s="126">
        <v>0</v>
      </c>
      <c r="J132" s="126">
        <v>0</v>
      </c>
      <c r="K132" s="126">
        <v>0</v>
      </c>
      <c r="L132" s="154">
        <v>0</v>
      </c>
      <c r="M132" s="126">
        <v>0</v>
      </c>
      <c r="N132" s="156">
        <v>9</v>
      </c>
      <c r="O132" s="156">
        <v>361.88888888888891</v>
      </c>
      <c r="P132" s="119"/>
      <c r="Q132" s="119"/>
      <c r="R132" s="126">
        <f t="shared" si="3"/>
        <v>8170</v>
      </c>
      <c r="S132" s="126">
        <f t="shared" si="4"/>
        <v>0</v>
      </c>
      <c r="T132" s="126">
        <f t="shared" si="5"/>
        <v>3257</v>
      </c>
    </row>
    <row r="133" spans="1:20" x14ac:dyDescent="0.2">
      <c r="A133" s="22" t="s">
        <v>307</v>
      </c>
      <c r="B133" s="14" t="s">
        <v>308</v>
      </c>
      <c r="C133" s="23" t="s">
        <v>309</v>
      </c>
      <c r="D133" s="119">
        <v>22160.93</v>
      </c>
      <c r="E133" s="146"/>
      <c r="F133" s="119">
        <v>32806</v>
      </c>
      <c r="G133" s="126">
        <v>115363.87</v>
      </c>
      <c r="H133" s="126">
        <v>45426</v>
      </c>
      <c r="I133" s="126">
        <v>41246.740000000005</v>
      </c>
      <c r="J133" s="126">
        <v>0</v>
      </c>
      <c r="K133" s="126">
        <v>0</v>
      </c>
      <c r="L133" s="154">
        <v>9186</v>
      </c>
      <c r="M133" s="126">
        <v>9186</v>
      </c>
      <c r="N133" s="156">
        <v>93</v>
      </c>
      <c r="O133" s="156">
        <v>1339.2459139784946</v>
      </c>
      <c r="P133" s="119"/>
      <c r="Q133" s="119"/>
      <c r="R133" s="126">
        <f t="shared" ref="R133:R196" si="6">F133+H133+J133</f>
        <v>78232</v>
      </c>
      <c r="S133" s="126">
        <f t="shared" ref="S133:S196" si="7">L133</f>
        <v>9186</v>
      </c>
      <c r="T133" s="126">
        <f t="shared" ref="T133:T196" si="8">M133+I133+K133+G133</f>
        <v>165796.60999999999</v>
      </c>
    </row>
    <row r="134" spans="1:20" x14ac:dyDescent="0.2">
      <c r="A134" s="22" t="s">
        <v>310</v>
      </c>
      <c r="B134" s="14" t="s">
        <v>308</v>
      </c>
      <c r="C134" s="23" t="s">
        <v>311</v>
      </c>
      <c r="D134" s="119">
        <v>1629.48</v>
      </c>
      <c r="E134" s="146"/>
      <c r="F134" s="119">
        <v>696</v>
      </c>
      <c r="G134" s="126">
        <v>696</v>
      </c>
      <c r="H134" s="126">
        <v>927</v>
      </c>
      <c r="I134" s="126">
        <v>0</v>
      </c>
      <c r="J134" s="126">
        <v>0</v>
      </c>
      <c r="K134" s="126">
        <v>0</v>
      </c>
      <c r="L134" s="154">
        <v>0</v>
      </c>
      <c r="M134" s="126">
        <v>0</v>
      </c>
      <c r="N134" s="156">
        <v>3</v>
      </c>
      <c r="O134" s="156">
        <v>232</v>
      </c>
      <c r="P134" s="119"/>
      <c r="Q134" s="119"/>
      <c r="R134" s="126">
        <f t="shared" si="6"/>
        <v>1623</v>
      </c>
      <c r="S134" s="126">
        <f t="shared" si="7"/>
        <v>0</v>
      </c>
      <c r="T134" s="126">
        <f t="shared" si="8"/>
        <v>696</v>
      </c>
    </row>
    <row r="135" spans="1:20" x14ac:dyDescent="0.2">
      <c r="A135" s="22" t="s">
        <v>312</v>
      </c>
      <c r="B135" s="14" t="s">
        <v>313</v>
      </c>
      <c r="C135" s="23" t="s">
        <v>314</v>
      </c>
      <c r="D135" s="119">
        <v>21509.14</v>
      </c>
      <c r="E135" s="146"/>
      <c r="F135" s="119">
        <v>28536</v>
      </c>
      <c r="G135" s="126">
        <v>169393.75</v>
      </c>
      <c r="H135" s="126">
        <v>39582</v>
      </c>
      <c r="I135" s="126">
        <v>0</v>
      </c>
      <c r="J135" s="126">
        <v>0</v>
      </c>
      <c r="K135" s="126">
        <v>0</v>
      </c>
      <c r="L135" s="154">
        <v>0</v>
      </c>
      <c r="M135" s="126">
        <v>0</v>
      </c>
      <c r="N135" s="156">
        <v>79</v>
      </c>
      <c r="O135" s="156">
        <v>2144.2246835443038</v>
      </c>
      <c r="P135" s="119"/>
      <c r="Q135" s="119"/>
      <c r="R135" s="126">
        <f t="shared" si="6"/>
        <v>68118</v>
      </c>
      <c r="S135" s="126">
        <f t="shared" si="7"/>
        <v>0</v>
      </c>
      <c r="T135" s="126">
        <f t="shared" si="8"/>
        <v>169393.75</v>
      </c>
    </row>
    <row r="136" spans="1:20" x14ac:dyDescent="0.2">
      <c r="A136" s="22" t="s">
        <v>315</v>
      </c>
      <c r="B136" s="14" t="s">
        <v>316</v>
      </c>
      <c r="C136" s="23" t="s">
        <v>317</v>
      </c>
      <c r="D136" s="119">
        <v>5866.13</v>
      </c>
      <c r="E136" s="146"/>
      <c r="F136" s="119">
        <v>5895</v>
      </c>
      <c r="G136" s="126">
        <v>5895</v>
      </c>
      <c r="H136" s="126">
        <v>8006</v>
      </c>
      <c r="I136" s="126">
        <v>0</v>
      </c>
      <c r="J136" s="126">
        <v>0</v>
      </c>
      <c r="K136" s="126">
        <v>0</v>
      </c>
      <c r="L136" s="154">
        <v>0</v>
      </c>
      <c r="M136" s="126">
        <v>0</v>
      </c>
      <c r="N136" s="156">
        <v>21</v>
      </c>
      <c r="O136" s="156">
        <v>280.71428571428572</v>
      </c>
      <c r="P136" s="119"/>
      <c r="Q136" s="119"/>
      <c r="R136" s="126">
        <f t="shared" si="6"/>
        <v>13901</v>
      </c>
      <c r="S136" s="126">
        <f t="shared" si="7"/>
        <v>0</v>
      </c>
      <c r="T136" s="126">
        <f t="shared" si="8"/>
        <v>5895</v>
      </c>
    </row>
    <row r="137" spans="1:20" x14ac:dyDescent="0.2">
      <c r="A137" s="22" t="s">
        <v>318</v>
      </c>
      <c r="B137" s="14" t="s">
        <v>316</v>
      </c>
      <c r="C137" s="23" t="s">
        <v>319</v>
      </c>
      <c r="D137" s="119">
        <v>17272.489999999998</v>
      </c>
      <c r="E137" s="146"/>
      <c r="F137" s="119">
        <v>25290</v>
      </c>
      <c r="G137" s="126">
        <v>97486.35</v>
      </c>
      <c r="H137" s="126">
        <v>34863</v>
      </c>
      <c r="I137" s="126">
        <v>0</v>
      </c>
      <c r="J137" s="126">
        <v>0</v>
      </c>
      <c r="K137" s="126">
        <v>0</v>
      </c>
      <c r="L137" s="154">
        <v>0</v>
      </c>
      <c r="M137" s="126">
        <v>0</v>
      </c>
      <c r="N137" s="156">
        <v>76</v>
      </c>
      <c r="O137" s="156">
        <v>1282.7151315789474</v>
      </c>
      <c r="P137" s="119"/>
      <c r="Q137" s="119"/>
      <c r="R137" s="126">
        <f t="shared" si="6"/>
        <v>60153</v>
      </c>
      <c r="S137" s="126">
        <f t="shared" si="7"/>
        <v>0</v>
      </c>
      <c r="T137" s="126">
        <f t="shared" si="8"/>
        <v>97486.35</v>
      </c>
    </row>
    <row r="138" spans="1:20" x14ac:dyDescent="0.2">
      <c r="A138" s="22" t="s">
        <v>320</v>
      </c>
      <c r="B138" s="14" t="s">
        <v>316</v>
      </c>
      <c r="C138" s="23" t="s">
        <v>321</v>
      </c>
      <c r="D138" s="119">
        <v>13687.630000000001</v>
      </c>
      <c r="E138" s="146"/>
      <c r="F138" s="119">
        <v>15313</v>
      </c>
      <c r="G138" s="126">
        <v>28340.370000000003</v>
      </c>
      <c r="H138" s="126">
        <v>21182</v>
      </c>
      <c r="I138" s="126">
        <v>21182</v>
      </c>
      <c r="J138" s="126">
        <v>0</v>
      </c>
      <c r="K138" s="126">
        <v>0</v>
      </c>
      <c r="L138" s="154">
        <v>0</v>
      </c>
      <c r="M138" s="126">
        <v>0</v>
      </c>
      <c r="N138" s="156">
        <v>44</v>
      </c>
      <c r="O138" s="156">
        <v>644.09931818181826</v>
      </c>
      <c r="P138" s="119"/>
      <c r="Q138" s="119"/>
      <c r="R138" s="126">
        <f t="shared" si="6"/>
        <v>36495</v>
      </c>
      <c r="S138" s="126">
        <f t="shared" si="7"/>
        <v>0</v>
      </c>
      <c r="T138" s="126">
        <f t="shared" si="8"/>
        <v>49522.37</v>
      </c>
    </row>
    <row r="139" spans="1:20" x14ac:dyDescent="0.2">
      <c r="A139" s="22" t="s">
        <v>322</v>
      </c>
      <c r="B139" s="14" t="s">
        <v>316</v>
      </c>
      <c r="C139" s="23" t="s">
        <v>323</v>
      </c>
      <c r="D139" s="119">
        <v>977.69</v>
      </c>
      <c r="E139" s="146"/>
      <c r="F139" s="119">
        <v>464</v>
      </c>
      <c r="G139" s="126">
        <v>1211.74</v>
      </c>
      <c r="H139" s="126">
        <v>618</v>
      </c>
      <c r="I139" s="126">
        <v>0</v>
      </c>
      <c r="J139" s="126">
        <v>0</v>
      </c>
      <c r="K139" s="126">
        <v>0</v>
      </c>
      <c r="L139" s="154">
        <v>0</v>
      </c>
      <c r="M139" s="126">
        <v>0</v>
      </c>
      <c r="N139" s="156">
        <v>2</v>
      </c>
      <c r="O139" s="156">
        <v>605.87</v>
      </c>
      <c r="P139" s="119"/>
      <c r="Q139" s="119"/>
      <c r="R139" s="126">
        <f t="shared" si="6"/>
        <v>1082</v>
      </c>
      <c r="S139" s="126">
        <f t="shared" si="7"/>
        <v>0</v>
      </c>
      <c r="T139" s="126">
        <f t="shared" si="8"/>
        <v>1211.74</v>
      </c>
    </row>
    <row r="140" spans="1:20" x14ac:dyDescent="0.2">
      <c r="A140" s="22" t="s">
        <v>324</v>
      </c>
      <c r="B140" s="14" t="s">
        <v>325</v>
      </c>
      <c r="C140" s="23" t="s">
        <v>326</v>
      </c>
      <c r="D140" s="119">
        <v>147630.89000000001</v>
      </c>
      <c r="E140" s="146"/>
      <c r="F140" s="119">
        <v>149099</v>
      </c>
      <c r="G140" s="126">
        <v>1719532.0599999991</v>
      </c>
      <c r="H140" s="126">
        <v>201029</v>
      </c>
      <c r="I140" s="126">
        <v>0</v>
      </c>
      <c r="J140" s="126">
        <v>0</v>
      </c>
      <c r="K140" s="126">
        <v>0</v>
      </c>
      <c r="L140" s="154">
        <v>72842.34</v>
      </c>
      <c r="M140" s="126">
        <v>68263.34</v>
      </c>
      <c r="N140" s="156">
        <v>572</v>
      </c>
      <c r="O140" s="156">
        <v>3125.5164335664322</v>
      </c>
      <c r="P140" s="119"/>
      <c r="Q140" s="119"/>
      <c r="R140" s="126">
        <f t="shared" si="6"/>
        <v>350128</v>
      </c>
      <c r="S140" s="126">
        <f t="shared" si="7"/>
        <v>72842.34</v>
      </c>
      <c r="T140" s="126">
        <f t="shared" si="8"/>
        <v>1787795.3999999992</v>
      </c>
    </row>
    <row r="141" spans="1:20" x14ac:dyDescent="0.2">
      <c r="A141" s="22" t="s">
        <v>327</v>
      </c>
      <c r="B141" s="14" t="s">
        <v>325</v>
      </c>
      <c r="C141" s="23" t="s">
        <v>328</v>
      </c>
      <c r="D141" s="119">
        <v>59313.07</v>
      </c>
      <c r="E141" s="146"/>
      <c r="F141" s="119">
        <v>46838</v>
      </c>
      <c r="G141" s="126">
        <v>38621.65</v>
      </c>
      <c r="H141" s="126">
        <v>16228.96</v>
      </c>
      <c r="I141" s="126">
        <v>16228.960000000001</v>
      </c>
      <c r="J141" s="126">
        <v>0</v>
      </c>
      <c r="K141" s="126">
        <v>0</v>
      </c>
      <c r="L141" s="154">
        <v>20815.259999999998</v>
      </c>
      <c r="M141" s="126">
        <v>20815.260000000002</v>
      </c>
      <c r="N141" s="156">
        <v>182</v>
      </c>
      <c r="O141" s="156">
        <v>326.57642857142861</v>
      </c>
      <c r="P141" s="119"/>
      <c r="Q141" s="119"/>
      <c r="R141" s="126">
        <f t="shared" si="6"/>
        <v>63066.96</v>
      </c>
      <c r="S141" s="126">
        <f t="shared" si="7"/>
        <v>20815.259999999998</v>
      </c>
      <c r="T141" s="126">
        <f t="shared" si="8"/>
        <v>75665.87</v>
      </c>
    </row>
    <row r="142" spans="1:20" x14ac:dyDescent="0.2">
      <c r="A142" s="22" t="s">
        <v>329</v>
      </c>
      <c r="B142" s="14" t="s">
        <v>330</v>
      </c>
      <c r="C142" s="23" t="s">
        <v>331</v>
      </c>
      <c r="D142" s="119">
        <v>9125.09</v>
      </c>
      <c r="E142" s="146"/>
      <c r="F142" s="119">
        <v>8680</v>
      </c>
      <c r="G142" s="126">
        <v>8679.9999999999982</v>
      </c>
      <c r="H142" s="126">
        <v>11714</v>
      </c>
      <c r="I142" s="126">
        <v>11714</v>
      </c>
      <c r="J142" s="126">
        <v>0</v>
      </c>
      <c r="K142" s="126">
        <v>0</v>
      </c>
      <c r="L142" s="154">
        <v>3604</v>
      </c>
      <c r="M142" s="126">
        <v>3654</v>
      </c>
      <c r="N142" s="156">
        <v>33</v>
      </c>
      <c r="O142" s="156">
        <v>373.75757575757569</v>
      </c>
      <c r="P142" s="119"/>
      <c r="Q142" s="119"/>
      <c r="R142" s="126">
        <f t="shared" si="6"/>
        <v>20394</v>
      </c>
      <c r="S142" s="126">
        <f t="shared" si="7"/>
        <v>3604</v>
      </c>
      <c r="T142" s="126">
        <f t="shared" si="8"/>
        <v>24048</v>
      </c>
    </row>
    <row r="143" spans="1:20" x14ac:dyDescent="0.2">
      <c r="A143" s="22" t="s">
        <v>332</v>
      </c>
      <c r="B143" s="14" t="s">
        <v>330</v>
      </c>
      <c r="C143" s="23" t="s">
        <v>333</v>
      </c>
      <c r="D143" s="119">
        <v>325.90000000000003</v>
      </c>
      <c r="E143" s="146"/>
      <c r="F143" s="119">
        <v>232</v>
      </c>
      <c r="G143" s="126">
        <v>232</v>
      </c>
      <c r="H143" s="126">
        <v>309</v>
      </c>
      <c r="I143" s="126">
        <v>309</v>
      </c>
      <c r="J143" s="126">
        <v>0</v>
      </c>
      <c r="K143" s="126">
        <v>0</v>
      </c>
      <c r="L143" s="154">
        <v>0</v>
      </c>
      <c r="M143" s="126">
        <v>0</v>
      </c>
      <c r="N143" s="156">
        <v>1</v>
      </c>
      <c r="O143" s="156">
        <v>232</v>
      </c>
      <c r="P143" s="119"/>
      <c r="Q143" s="119"/>
      <c r="R143" s="126">
        <f t="shared" si="6"/>
        <v>541</v>
      </c>
      <c r="S143" s="126">
        <f t="shared" si="7"/>
        <v>0</v>
      </c>
      <c r="T143" s="126">
        <f t="shared" si="8"/>
        <v>541</v>
      </c>
    </row>
    <row r="144" spans="1:20" x14ac:dyDescent="0.2">
      <c r="A144" s="22" t="s">
        <v>334</v>
      </c>
      <c r="B144" s="14" t="s">
        <v>335</v>
      </c>
      <c r="C144" s="23" t="s">
        <v>336</v>
      </c>
      <c r="D144" s="119">
        <v>651.79000000000008</v>
      </c>
      <c r="E144" s="146"/>
      <c r="F144" s="119">
        <v>1903</v>
      </c>
      <c r="G144" s="126">
        <v>1903</v>
      </c>
      <c r="H144" s="126">
        <v>2613</v>
      </c>
      <c r="I144" s="126">
        <v>0</v>
      </c>
      <c r="J144" s="126">
        <v>0</v>
      </c>
      <c r="K144" s="126">
        <v>0</v>
      </c>
      <c r="L144" s="154">
        <v>0</v>
      </c>
      <c r="M144" s="126">
        <v>0</v>
      </c>
      <c r="N144" s="156">
        <v>6</v>
      </c>
      <c r="O144" s="156">
        <v>317.16666666666669</v>
      </c>
      <c r="P144" s="119"/>
      <c r="Q144" s="119"/>
      <c r="R144" s="126">
        <f t="shared" si="6"/>
        <v>4516</v>
      </c>
      <c r="S144" s="126">
        <f t="shared" si="7"/>
        <v>0</v>
      </c>
      <c r="T144" s="126">
        <f t="shared" si="8"/>
        <v>1903</v>
      </c>
    </row>
    <row r="145" spans="1:20" x14ac:dyDescent="0.2">
      <c r="A145" s="22" t="s">
        <v>337</v>
      </c>
      <c r="B145" s="14" t="s">
        <v>335</v>
      </c>
      <c r="C145" s="23" t="s">
        <v>338</v>
      </c>
      <c r="D145" s="119">
        <v>10754.57</v>
      </c>
      <c r="E145" s="146"/>
      <c r="F145" s="119">
        <v>15595</v>
      </c>
      <c r="G145" s="126">
        <v>71490.64</v>
      </c>
      <c r="H145" s="126">
        <v>21238</v>
      </c>
      <c r="I145" s="126">
        <v>0</v>
      </c>
      <c r="J145" s="126">
        <v>0</v>
      </c>
      <c r="K145" s="126">
        <v>0</v>
      </c>
      <c r="L145" s="154">
        <v>6747.74</v>
      </c>
      <c r="M145" s="126">
        <v>6747.74</v>
      </c>
      <c r="N145" s="156">
        <v>54</v>
      </c>
      <c r="O145" s="156">
        <v>1448.8588888888889</v>
      </c>
      <c r="P145" s="119"/>
      <c r="Q145" s="119"/>
      <c r="R145" s="126">
        <f t="shared" si="6"/>
        <v>36833</v>
      </c>
      <c r="S145" s="126">
        <f t="shared" si="7"/>
        <v>6747.74</v>
      </c>
      <c r="T145" s="126">
        <f t="shared" si="8"/>
        <v>78238.38</v>
      </c>
    </row>
    <row r="146" spans="1:20" x14ac:dyDescent="0.2">
      <c r="A146" s="22" t="s">
        <v>339</v>
      </c>
      <c r="B146" s="14" t="s">
        <v>335</v>
      </c>
      <c r="C146" s="23" t="s">
        <v>340</v>
      </c>
      <c r="D146" s="119">
        <v>1303.5800000000002</v>
      </c>
      <c r="E146" s="146"/>
      <c r="F146" s="119">
        <v>1484</v>
      </c>
      <c r="G146" s="126">
        <v>34829.22</v>
      </c>
      <c r="H146" s="126">
        <v>2135</v>
      </c>
      <c r="I146" s="126">
        <v>0</v>
      </c>
      <c r="J146" s="126">
        <v>0</v>
      </c>
      <c r="K146" s="126">
        <v>0</v>
      </c>
      <c r="L146" s="154">
        <v>0</v>
      </c>
      <c r="M146" s="126">
        <v>0</v>
      </c>
      <c r="N146" s="156">
        <v>2</v>
      </c>
      <c r="O146" s="156">
        <v>17414.61</v>
      </c>
      <c r="P146" s="119"/>
      <c r="Q146" s="119"/>
      <c r="R146" s="126">
        <f t="shared" si="6"/>
        <v>3619</v>
      </c>
      <c r="S146" s="126">
        <f t="shared" si="7"/>
        <v>0</v>
      </c>
      <c r="T146" s="126">
        <f t="shared" si="8"/>
        <v>34829.22</v>
      </c>
    </row>
    <row r="147" spans="1:20" x14ac:dyDescent="0.2">
      <c r="A147" s="22" t="s">
        <v>341</v>
      </c>
      <c r="B147" s="14" t="s">
        <v>342</v>
      </c>
      <c r="C147" s="23" t="s">
        <v>343</v>
      </c>
      <c r="D147" s="119">
        <v>3584.86</v>
      </c>
      <c r="E147" s="146"/>
      <c r="F147" s="119">
        <v>1857</v>
      </c>
      <c r="G147" s="126">
        <v>1857</v>
      </c>
      <c r="H147" s="126">
        <v>2472</v>
      </c>
      <c r="I147" s="126">
        <v>1214.3399999999999</v>
      </c>
      <c r="J147" s="126">
        <v>0</v>
      </c>
      <c r="K147" s="126">
        <v>0</v>
      </c>
      <c r="L147" s="154">
        <v>2536</v>
      </c>
      <c r="M147" s="126">
        <v>2536</v>
      </c>
      <c r="N147" s="156">
        <v>8</v>
      </c>
      <c r="O147" s="156">
        <v>549.125</v>
      </c>
      <c r="P147" s="119"/>
      <c r="Q147" s="119"/>
      <c r="R147" s="126">
        <f t="shared" si="6"/>
        <v>4329</v>
      </c>
      <c r="S147" s="126">
        <f t="shared" si="7"/>
        <v>2536</v>
      </c>
      <c r="T147" s="126">
        <f t="shared" si="8"/>
        <v>5607.34</v>
      </c>
    </row>
    <row r="148" spans="1:20" x14ac:dyDescent="0.2">
      <c r="A148" s="22" t="s">
        <v>344</v>
      </c>
      <c r="B148" s="14" t="s">
        <v>342</v>
      </c>
      <c r="C148" s="23" t="s">
        <v>345</v>
      </c>
      <c r="D148" s="119">
        <v>45951.34</v>
      </c>
      <c r="E148" s="146"/>
      <c r="F148" s="119">
        <v>45528</v>
      </c>
      <c r="G148" s="126">
        <v>306022.7099999999</v>
      </c>
      <c r="H148" s="126">
        <v>62281</v>
      </c>
      <c r="I148" s="126">
        <v>63000</v>
      </c>
      <c r="J148" s="126">
        <v>7469</v>
      </c>
      <c r="K148" s="126">
        <v>7469</v>
      </c>
      <c r="L148" s="154">
        <v>14415</v>
      </c>
      <c r="M148" s="126">
        <v>14415</v>
      </c>
      <c r="N148" s="156">
        <v>150</v>
      </c>
      <c r="O148" s="156">
        <v>2136.2513999999992</v>
      </c>
      <c r="P148" s="119"/>
      <c r="Q148" s="119"/>
      <c r="R148" s="126">
        <f t="shared" si="6"/>
        <v>115278</v>
      </c>
      <c r="S148" s="126">
        <f t="shared" si="7"/>
        <v>14415</v>
      </c>
      <c r="T148" s="126">
        <f t="shared" si="8"/>
        <v>390906.7099999999</v>
      </c>
    </row>
    <row r="149" spans="1:20" x14ac:dyDescent="0.2">
      <c r="A149" s="22" t="s">
        <v>346</v>
      </c>
      <c r="B149" s="14" t="s">
        <v>342</v>
      </c>
      <c r="C149" s="23" t="s">
        <v>347</v>
      </c>
      <c r="D149" s="119">
        <v>2933.06</v>
      </c>
      <c r="E149" s="146"/>
      <c r="F149" s="119">
        <v>1161</v>
      </c>
      <c r="G149" s="126">
        <v>1161</v>
      </c>
      <c r="H149" s="126">
        <v>1545</v>
      </c>
      <c r="I149" s="126">
        <v>1545</v>
      </c>
      <c r="J149" s="126">
        <v>0</v>
      </c>
      <c r="K149" s="126">
        <v>0</v>
      </c>
      <c r="L149" s="154">
        <v>590</v>
      </c>
      <c r="M149" s="126">
        <v>590</v>
      </c>
      <c r="N149" s="156">
        <v>5</v>
      </c>
      <c r="O149" s="156">
        <v>350.2</v>
      </c>
      <c r="P149" s="119"/>
      <c r="Q149" s="119"/>
      <c r="R149" s="126">
        <f t="shared" si="6"/>
        <v>2706</v>
      </c>
      <c r="S149" s="126">
        <f t="shared" si="7"/>
        <v>590</v>
      </c>
      <c r="T149" s="126">
        <f t="shared" si="8"/>
        <v>3296</v>
      </c>
    </row>
    <row r="150" spans="1:20" x14ac:dyDescent="0.2">
      <c r="A150" s="22" t="s">
        <v>348</v>
      </c>
      <c r="B150" s="14" t="s">
        <v>349</v>
      </c>
      <c r="C150" s="23" t="s">
        <v>350</v>
      </c>
      <c r="D150" s="119">
        <v>325.90000000000003</v>
      </c>
      <c r="E150" s="146"/>
      <c r="F150" s="119">
        <v>0</v>
      </c>
      <c r="G150" s="126">
        <v>0</v>
      </c>
      <c r="H150" s="126">
        <v>0</v>
      </c>
      <c r="I150" s="126">
        <v>0</v>
      </c>
      <c r="J150" s="126">
        <v>0</v>
      </c>
      <c r="K150" s="126">
        <v>0</v>
      </c>
      <c r="L150" s="154">
        <v>0</v>
      </c>
      <c r="M150" s="126">
        <v>0</v>
      </c>
      <c r="N150" s="156">
        <v>0</v>
      </c>
      <c r="O150" s="156" t="s">
        <v>572</v>
      </c>
      <c r="P150" s="119"/>
      <c r="Q150" s="119"/>
      <c r="R150" s="126">
        <f t="shared" si="6"/>
        <v>0</v>
      </c>
      <c r="S150" s="126">
        <f t="shared" si="7"/>
        <v>0</v>
      </c>
      <c r="T150" s="126">
        <f t="shared" si="8"/>
        <v>0</v>
      </c>
    </row>
    <row r="151" spans="1:20" x14ac:dyDescent="0.2">
      <c r="A151" s="22" t="s">
        <v>351</v>
      </c>
      <c r="B151" s="14" t="s">
        <v>349</v>
      </c>
      <c r="C151" s="23" t="s">
        <v>352</v>
      </c>
      <c r="D151" s="119">
        <v>1303.5800000000002</v>
      </c>
      <c r="E151" s="146"/>
      <c r="F151" s="119">
        <v>696</v>
      </c>
      <c r="G151" s="126">
        <v>0</v>
      </c>
      <c r="H151" s="126">
        <v>553.04999999999995</v>
      </c>
      <c r="I151" s="126">
        <v>553.04999999999995</v>
      </c>
      <c r="J151" s="126">
        <v>0</v>
      </c>
      <c r="K151" s="126">
        <v>0</v>
      </c>
      <c r="L151" s="154">
        <v>0</v>
      </c>
      <c r="M151" s="126">
        <v>0</v>
      </c>
      <c r="N151" s="156">
        <v>3</v>
      </c>
      <c r="O151" s="156">
        <v>0</v>
      </c>
      <c r="P151" s="119"/>
      <c r="Q151" s="119"/>
      <c r="R151" s="126">
        <f t="shared" si="6"/>
        <v>1249.05</v>
      </c>
      <c r="S151" s="126">
        <f t="shared" si="7"/>
        <v>0</v>
      </c>
      <c r="T151" s="126">
        <f t="shared" si="8"/>
        <v>553.04999999999995</v>
      </c>
    </row>
    <row r="152" spans="1:20" x14ac:dyDescent="0.2">
      <c r="A152" s="22" t="s">
        <v>353</v>
      </c>
      <c r="B152" s="14" t="s">
        <v>349</v>
      </c>
      <c r="C152" s="23" t="s">
        <v>354</v>
      </c>
      <c r="D152" s="119">
        <v>43018.270000000004</v>
      </c>
      <c r="E152" s="146"/>
      <c r="F152" s="119">
        <v>37971</v>
      </c>
      <c r="G152" s="126">
        <v>37971</v>
      </c>
      <c r="H152" s="126">
        <v>51184</v>
      </c>
      <c r="I152" s="126">
        <v>0</v>
      </c>
      <c r="J152" s="126">
        <v>0</v>
      </c>
      <c r="K152" s="126">
        <v>0</v>
      </c>
      <c r="L152" s="154">
        <v>3662.04</v>
      </c>
      <c r="M152" s="126">
        <v>3662.04</v>
      </c>
      <c r="N152" s="156">
        <v>146</v>
      </c>
      <c r="O152" s="156">
        <v>285.15780821917809</v>
      </c>
      <c r="P152" s="119"/>
      <c r="Q152" s="119"/>
      <c r="R152" s="126">
        <f t="shared" si="6"/>
        <v>89155</v>
      </c>
      <c r="S152" s="126">
        <f t="shared" si="7"/>
        <v>3662.04</v>
      </c>
      <c r="T152" s="126">
        <f t="shared" si="8"/>
        <v>41633.040000000001</v>
      </c>
    </row>
    <row r="153" spans="1:20" x14ac:dyDescent="0.2">
      <c r="A153" s="22" t="s">
        <v>355</v>
      </c>
      <c r="B153" s="14" t="s">
        <v>356</v>
      </c>
      <c r="C153" s="23" t="s">
        <v>357</v>
      </c>
      <c r="D153" s="119">
        <v>3584.86</v>
      </c>
      <c r="E153" s="146"/>
      <c r="F153" s="119">
        <v>3482</v>
      </c>
      <c r="G153" s="126">
        <v>3482.0000000000005</v>
      </c>
      <c r="H153" s="126">
        <v>4635</v>
      </c>
      <c r="I153" s="126">
        <v>4635</v>
      </c>
      <c r="J153" s="126">
        <v>0</v>
      </c>
      <c r="K153" s="126">
        <v>0</v>
      </c>
      <c r="L153" s="154">
        <v>306</v>
      </c>
      <c r="M153" s="126">
        <v>306</v>
      </c>
      <c r="N153" s="156">
        <v>15</v>
      </c>
      <c r="O153" s="156">
        <v>252.53333333333336</v>
      </c>
      <c r="P153" s="119"/>
      <c r="Q153" s="119"/>
      <c r="R153" s="126">
        <f t="shared" si="6"/>
        <v>8117</v>
      </c>
      <c r="S153" s="126">
        <f t="shared" si="7"/>
        <v>306</v>
      </c>
      <c r="T153" s="126">
        <f t="shared" si="8"/>
        <v>8423</v>
      </c>
    </row>
    <row r="154" spans="1:20" x14ac:dyDescent="0.2">
      <c r="A154" s="22" t="s">
        <v>358</v>
      </c>
      <c r="B154" s="14" t="s">
        <v>359</v>
      </c>
      <c r="C154" s="23" t="s">
        <v>360</v>
      </c>
      <c r="D154" s="119">
        <v>24768.1</v>
      </c>
      <c r="E154" s="146"/>
      <c r="F154" s="119">
        <v>19218</v>
      </c>
      <c r="G154" s="126">
        <v>19218</v>
      </c>
      <c r="H154" s="126">
        <v>25901</v>
      </c>
      <c r="I154" s="126">
        <v>25900.999999999996</v>
      </c>
      <c r="J154" s="126">
        <v>0</v>
      </c>
      <c r="K154" s="126">
        <v>0</v>
      </c>
      <c r="L154" s="154">
        <v>16812</v>
      </c>
      <c r="M154" s="126">
        <v>16812</v>
      </c>
      <c r="N154" s="156">
        <v>74</v>
      </c>
      <c r="O154" s="156">
        <v>486.89189189189187</v>
      </c>
      <c r="P154" s="119"/>
      <c r="Q154" s="119"/>
      <c r="R154" s="126">
        <f t="shared" si="6"/>
        <v>45119</v>
      </c>
      <c r="S154" s="126">
        <f t="shared" si="7"/>
        <v>16812</v>
      </c>
      <c r="T154" s="126">
        <f t="shared" si="8"/>
        <v>61931</v>
      </c>
    </row>
    <row r="155" spans="1:20" x14ac:dyDescent="0.2">
      <c r="A155" s="22" t="s">
        <v>361</v>
      </c>
      <c r="B155" s="14" t="s">
        <v>359</v>
      </c>
      <c r="C155" s="23" t="s">
        <v>362</v>
      </c>
      <c r="D155" s="119">
        <v>1303.5800000000002</v>
      </c>
      <c r="E155" s="146"/>
      <c r="F155" s="119">
        <v>2413</v>
      </c>
      <c r="G155" s="126">
        <v>2413</v>
      </c>
      <c r="H155" s="126">
        <v>3371</v>
      </c>
      <c r="I155" s="126">
        <v>3371</v>
      </c>
      <c r="J155" s="126">
        <v>0</v>
      </c>
      <c r="K155" s="126">
        <v>0</v>
      </c>
      <c r="L155" s="154">
        <v>0</v>
      </c>
      <c r="M155" s="126">
        <v>0</v>
      </c>
      <c r="N155" s="156">
        <v>6</v>
      </c>
      <c r="O155" s="156">
        <v>402.16666666666669</v>
      </c>
      <c r="P155" s="119"/>
      <c r="Q155" s="119"/>
      <c r="R155" s="126">
        <f t="shared" si="6"/>
        <v>5784</v>
      </c>
      <c r="S155" s="126">
        <f t="shared" si="7"/>
        <v>0</v>
      </c>
      <c r="T155" s="126">
        <f t="shared" si="8"/>
        <v>5784</v>
      </c>
    </row>
    <row r="156" spans="1:20" x14ac:dyDescent="0.2">
      <c r="A156" s="22" t="s">
        <v>363</v>
      </c>
      <c r="B156" s="14" t="s">
        <v>364</v>
      </c>
      <c r="C156" s="23" t="s">
        <v>365</v>
      </c>
      <c r="D156" s="119">
        <v>4888.4400000000005</v>
      </c>
      <c r="E156" s="146"/>
      <c r="F156" s="119">
        <v>2831</v>
      </c>
      <c r="G156" s="126">
        <v>2831</v>
      </c>
      <c r="H156" s="126">
        <v>3849</v>
      </c>
      <c r="I156" s="126">
        <v>0</v>
      </c>
      <c r="J156" s="126">
        <v>0</v>
      </c>
      <c r="K156" s="126">
        <v>0</v>
      </c>
      <c r="L156" s="154">
        <v>1099</v>
      </c>
      <c r="M156" s="126">
        <v>1099</v>
      </c>
      <c r="N156" s="156">
        <v>10</v>
      </c>
      <c r="O156" s="156">
        <v>393</v>
      </c>
      <c r="P156" s="119"/>
      <c r="Q156" s="119"/>
      <c r="R156" s="126">
        <f t="shared" si="6"/>
        <v>6680</v>
      </c>
      <c r="S156" s="126">
        <f t="shared" si="7"/>
        <v>1099</v>
      </c>
      <c r="T156" s="126">
        <f t="shared" si="8"/>
        <v>3930</v>
      </c>
    </row>
    <row r="157" spans="1:20" x14ac:dyDescent="0.2">
      <c r="A157" s="22" t="s">
        <v>366</v>
      </c>
      <c r="B157" s="14" t="s">
        <v>364</v>
      </c>
      <c r="C157" s="23" t="s">
        <v>367</v>
      </c>
      <c r="D157" s="119">
        <v>0</v>
      </c>
      <c r="E157" s="146"/>
      <c r="F157" s="119">
        <v>0</v>
      </c>
      <c r="G157" s="126">
        <v>0</v>
      </c>
      <c r="H157" s="126">
        <v>0</v>
      </c>
      <c r="I157" s="126">
        <v>0</v>
      </c>
      <c r="J157" s="126">
        <v>0</v>
      </c>
      <c r="K157" s="126">
        <v>0</v>
      </c>
      <c r="L157" s="154">
        <v>0</v>
      </c>
      <c r="M157" s="126">
        <v>0</v>
      </c>
      <c r="N157" s="156">
        <v>0</v>
      </c>
      <c r="O157" s="156" t="s">
        <v>572</v>
      </c>
      <c r="P157" s="119"/>
      <c r="Q157" s="119"/>
      <c r="R157" s="126">
        <f t="shared" si="6"/>
        <v>0</v>
      </c>
      <c r="S157" s="126">
        <f t="shared" si="7"/>
        <v>0</v>
      </c>
      <c r="T157" s="126">
        <f t="shared" si="8"/>
        <v>0</v>
      </c>
    </row>
    <row r="158" spans="1:20" x14ac:dyDescent="0.2">
      <c r="A158" s="22" t="s">
        <v>368</v>
      </c>
      <c r="B158" s="14" t="s">
        <v>369</v>
      </c>
      <c r="C158" s="23" t="s">
        <v>370</v>
      </c>
      <c r="D158" s="119">
        <v>156430.08000000002</v>
      </c>
      <c r="E158" s="146"/>
      <c r="F158" s="119">
        <v>129549</v>
      </c>
      <c r="G158" s="126">
        <v>1321212.9800000002</v>
      </c>
      <c r="H158" s="126">
        <v>175324</v>
      </c>
      <c r="I158" s="126">
        <v>0</v>
      </c>
      <c r="J158" s="126">
        <v>0</v>
      </c>
      <c r="K158" s="126">
        <v>0</v>
      </c>
      <c r="L158" s="154">
        <v>69292.959999999992</v>
      </c>
      <c r="M158" s="126">
        <v>69292.959999999992</v>
      </c>
      <c r="N158" s="156">
        <v>479</v>
      </c>
      <c r="O158" s="156">
        <v>2902.9351565762008</v>
      </c>
      <c r="P158" s="119"/>
      <c r="Q158" s="119"/>
      <c r="R158" s="126">
        <f t="shared" si="6"/>
        <v>304873</v>
      </c>
      <c r="S158" s="126">
        <f t="shared" si="7"/>
        <v>69292.959999999992</v>
      </c>
      <c r="T158" s="126">
        <f t="shared" si="8"/>
        <v>1390505.9400000002</v>
      </c>
    </row>
    <row r="159" spans="1:20" x14ac:dyDescent="0.2">
      <c r="A159" s="22" t="s">
        <v>371</v>
      </c>
      <c r="B159" s="14" t="s">
        <v>372</v>
      </c>
      <c r="C159" s="23" t="s">
        <v>373</v>
      </c>
      <c r="D159" s="119">
        <v>0</v>
      </c>
      <c r="E159" s="146"/>
      <c r="F159" s="119">
        <v>0</v>
      </c>
      <c r="G159" s="126">
        <v>0</v>
      </c>
      <c r="H159" s="126">
        <v>0</v>
      </c>
      <c r="I159" s="126">
        <v>0</v>
      </c>
      <c r="J159" s="126">
        <v>0</v>
      </c>
      <c r="K159" s="126">
        <v>0</v>
      </c>
      <c r="L159" s="154">
        <v>0</v>
      </c>
      <c r="M159" s="126">
        <v>0</v>
      </c>
      <c r="N159" s="156">
        <v>0</v>
      </c>
      <c r="O159" s="156" t="s">
        <v>572</v>
      </c>
      <c r="P159" s="119"/>
      <c r="Q159" s="119"/>
      <c r="R159" s="126">
        <f t="shared" si="6"/>
        <v>0</v>
      </c>
      <c r="S159" s="126">
        <f t="shared" si="7"/>
        <v>0</v>
      </c>
      <c r="T159" s="126">
        <f t="shared" si="8"/>
        <v>0</v>
      </c>
    </row>
    <row r="160" spans="1:20" x14ac:dyDescent="0.2">
      <c r="A160" s="22" t="s">
        <v>374</v>
      </c>
      <c r="B160" s="14" t="s">
        <v>372</v>
      </c>
      <c r="C160" s="23" t="s">
        <v>375</v>
      </c>
      <c r="D160" s="119">
        <v>15643.01</v>
      </c>
      <c r="E160" s="146"/>
      <c r="F160" s="119">
        <v>15176</v>
      </c>
      <c r="G160" s="126">
        <v>93934.96</v>
      </c>
      <c r="H160" s="126">
        <v>20760</v>
      </c>
      <c r="I160" s="126">
        <v>500.85</v>
      </c>
      <c r="J160" s="126">
        <v>0</v>
      </c>
      <c r="K160" s="126">
        <v>0</v>
      </c>
      <c r="L160" s="154">
        <v>3866</v>
      </c>
      <c r="M160" s="126">
        <v>3866</v>
      </c>
      <c r="N160" s="156">
        <v>50</v>
      </c>
      <c r="O160" s="156">
        <v>1956.0192000000002</v>
      </c>
      <c r="P160" s="119"/>
      <c r="Q160" s="119"/>
      <c r="R160" s="126">
        <f t="shared" si="6"/>
        <v>35936</v>
      </c>
      <c r="S160" s="126">
        <f t="shared" si="7"/>
        <v>3866</v>
      </c>
      <c r="T160" s="126">
        <f t="shared" si="8"/>
        <v>98301.810000000012</v>
      </c>
    </row>
    <row r="161" spans="1:20" x14ac:dyDescent="0.2">
      <c r="A161" s="22" t="s">
        <v>376</v>
      </c>
      <c r="B161" s="14" t="s">
        <v>377</v>
      </c>
      <c r="C161" s="23" t="s">
        <v>378</v>
      </c>
      <c r="D161" s="119">
        <v>5214.34</v>
      </c>
      <c r="E161" s="146"/>
      <c r="F161" s="119">
        <v>5986</v>
      </c>
      <c r="G161" s="126">
        <v>0</v>
      </c>
      <c r="H161" s="126">
        <v>8287</v>
      </c>
      <c r="I161" s="126">
        <v>0</v>
      </c>
      <c r="J161" s="126">
        <v>0</v>
      </c>
      <c r="K161" s="126">
        <v>0</v>
      </c>
      <c r="L161" s="154">
        <v>0</v>
      </c>
      <c r="M161" s="126">
        <v>0</v>
      </c>
      <c r="N161" s="156">
        <v>17</v>
      </c>
      <c r="O161" s="156">
        <v>0</v>
      </c>
      <c r="P161" s="119"/>
      <c r="Q161" s="119"/>
      <c r="R161" s="126">
        <f t="shared" si="6"/>
        <v>14273</v>
      </c>
      <c r="S161" s="126">
        <f t="shared" si="7"/>
        <v>0</v>
      </c>
      <c r="T161" s="126">
        <f t="shared" si="8"/>
        <v>0</v>
      </c>
    </row>
    <row r="162" spans="1:20" x14ac:dyDescent="0.2">
      <c r="A162" s="22" t="s">
        <v>379</v>
      </c>
      <c r="B162" s="14" t="s">
        <v>377</v>
      </c>
      <c r="C162" s="23" t="s">
        <v>380</v>
      </c>
      <c r="D162" s="119">
        <v>6517.92</v>
      </c>
      <c r="E162" s="146"/>
      <c r="F162" s="119">
        <v>7192</v>
      </c>
      <c r="G162" s="126">
        <v>7192</v>
      </c>
      <c r="H162" s="126">
        <v>9973</v>
      </c>
      <c r="I162" s="126">
        <v>0</v>
      </c>
      <c r="J162" s="126">
        <v>0</v>
      </c>
      <c r="K162" s="126">
        <v>0</v>
      </c>
      <c r="L162" s="154">
        <v>0</v>
      </c>
      <c r="M162" s="126">
        <v>0</v>
      </c>
      <c r="N162" s="156">
        <v>20</v>
      </c>
      <c r="O162" s="156">
        <v>359.6</v>
      </c>
      <c r="P162" s="119"/>
      <c r="Q162" s="119"/>
      <c r="R162" s="126">
        <f t="shared" si="6"/>
        <v>17165</v>
      </c>
      <c r="S162" s="126">
        <f t="shared" si="7"/>
        <v>0</v>
      </c>
      <c r="T162" s="126">
        <f t="shared" si="8"/>
        <v>7192</v>
      </c>
    </row>
    <row r="163" spans="1:20" x14ac:dyDescent="0.2">
      <c r="A163" s="22" t="s">
        <v>381</v>
      </c>
      <c r="B163" s="14" t="s">
        <v>377</v>
      </c>
      <c r="C163" s="23" t="s">
        <v>382</v>
      </c>
      <c r="D163" s="119">
        <v>0</v>
      </c>
      <c r="E163" s="146"/>
      <c r="F163" s="119">
        <v>0</v>
      </c>
      <c r="G163" s="126">
        <v>0</v>
      </c>
      <c r="H163" s="126">
        <v>0</v>
      </c>
      <c r="I163" s="126">
        <v>0</v>
      </c>
      <c r="J163" s="126">
        <v>0</v>
      </c>
      <c r="K163" s="126">
        <v>0</v>
      </c>
      <c r="L163" s="154">
        <v>0</v>
      </c>
      <c r="M163" s="126">
        <v>0</v>
      </c>
      <c r="N163" s="156">
        <v>0</v>
      </c>
      <c r="O163" s="156" t="s">
        <v>572</v>
      </c>
      <c r="P163" s="119"/>
      <c r="Q163" s="119"/>
      <c r="R163" s="126">
        <f t="shared" si="6"/>
        <v>0</v>
      </c>
      <c r="S163" s="126">
        <f t="shared" si="7"/>
        <v>0</v>
      </c>
      <c r="T163" s="126">
        <f t="shared" si="8"/>
        <v>0</v>
      </c>
    </row>
    <row r="164" spans="1:20" x14ac:dyDescent="0.2">
      <c r="A164" s="22" t="s">
        <v>383</v>
      </c>
      <c r="B164" s="14" t="s">
        <v>377</v>
      </c>
      <c r="C164" s="23" t="s">
        <v>384</v>
      </c>
      <c r="D164" s="119">
        <v>1955.38</v>
      </c>
      <c r="E164" s="146"/>
      <c r="F164" s="119">
        <v>2690</v>
      </c>
      <c r="G164" s="126">
        <v>6512</v>
      </c>
      <c r="H164" s="126">
        <v>3821</v>
      </c>
      <c r="I164" s="126">
        <v>0</v>
      </c>
      <c r="J164" s="126">
        <v>0</v>
      </c>
      <c r="K164" s="126">
        <v>0</v>
      </c>
      <c r="L164" s="154">
        <v>0</v>
      </c>
      <c r="M164" s="126">
        <v>0</v>
      </c>
      <c r="N164" s="156">
        <v>5</v>
      </c>
      <c r="O164" s="156">
        <v>1302.4000000000001</v>
      </c>
      <c r="P164" s="119"/>
      <c r="Q164" s="119"/>
      <c r="R164" s="126">
        <f t="shared" si="6"/>
        <v>6511</v>
      </c>
      <c r="S164" s="126">
        <f t="shared" si="7"/>
        <v>0</v>
      </c>
      <c r="T164" s="126">
        <f t="shared" si="8"/>
        <v>6512</v>
      </c>
    </row>
    <row r="165" spans="1:20" x14ac:dyDescent="0.2">
      <c r="A165" s="22" t="s">
        <v>385</v>
      </c>
      <c r="B165" s="14" t="s">
        <v>377</v>
      </c>
      <c r="C165" s="23" t="s">
        <v>386</v>
      </c>
      <c r="D165" s="119">
        <v>0</v>
      </c>
      <c r="E165" s="146"/>
      <c r="F165" s="119">
        <v>0</v>
      </c>
      <c r="G165" s="126">
        <v>0</v>
      </c>
      <c r="H165" s="126">
        <v>0</v>
      </c>
      <c r="I165" s="126">
        <v>0</v>
      </c>
      <c r="J165" s="126">
        <v>0</v>
      </c>
      <c r="K165" s="126">
        <v>0</v>
      </c>
      <c r="L165" s="154">
        <v>0</v>
      </c>
      <c r="M165" s="126">
        <v>0</v>
      </c>
      <c r="N165" s="156">
        <v>0</v>
      </c>
      <c r="O165" s="156" t="s">
        <v>572</v>
      </c>
      <c r="P165" s="119"/>
      <c r="Q165" s="119"/>
      <c r="R165" s="126">
        <f t="shared" si="6"/>
        <v>0</v>
      </c>
      <c r="S165" s="126">
        <f t="shared" si="7"/>
        <v>0</v>
      </c>
      <c r="T165" s="126">
        <f t="shared" si="8"/>
        <v>0</v>
      </c>
    </row>
    <row r="166" spans="1:20" x14ac:dyDescent="0.2">
      <c r="A166" s="22" t="s">
        <v>387</v>
      </c>
      <c r="B166" s="14" t="s">
        <v>388</v>
      </c>
      <c r="C166" s="23" t="s">
        <v>389</v>
      </c>
      <c r="D166" s="119">
        <v>57683.59</v>
      </c>
      <c r="E166" s="146"/>
      <c r="F166" s="119">
        <v>60012</v>
      </c>
      <c r="G166" s="126">
        <v>93341.31</v>
      </c>
      <c r="H166" s="126">
        <v>81721</v>
      </c>
      <c r="I166" s="126">
        <v>52279.66</v>
      </c>
      <c r="J166" s="126">
        <v>0</v>
      </c>
      <c r="K166" s="126">
        <v>0</v>
      </c>
      <c r="L166" s="154">
        <v>21350</v>
      </c>
      <c r="M166" s="126">
        <v>21350</v>
      </c>
      <c r="N166" s="156">
        <v>208</v>
      </c>
      <c r="O166" s="156">
        <v>551.40052884615386</v>
      </c>
      <c r="P166" s="119"/>
      <c r="Q166" s="119"/>
      <c r="R166" s="126">
        <f t="shared" si="6"/>
        <v>141733</v>
      </c>
      <c r="S166" s="126">
        <f t="shared" si="7"/>
        <v>21350</v>
      </c>
      <c r="T166" s="126">
        <f t="shared" si="8"/>
        <v>166970.97</v>
      </c>
    </row>
    <row r="167" spans="1:20" ht="13.5" customHeight="1" x14ac:dyDescent="0.2">
      <c r="A167" s="22" t="s">
        <v>390</v>
      </c>
      <c r="B167" s="14" t="s">
        <v>388</v>
      </c>
      <c r="C167" s="23" t="s">
        <v>391</v>
      </c>
      <c r="D167" s="119">
        <v>20857.34</v>
      </c>
      <c r="E167" s="146"/>
      <c r="F167" s="119">
        <v>17870</v>
      </c>
      <c r="G167" s="126">
        <v>131883.31999999998</v>
      </c>
      <c r="H167" s="126">
        <v>24188</v>
      </c>
      <c r="I167" s="126">
        <v>0</v>
      </c>
      <c r="J167" s="126">
        <v>0</v>
      </c>
      <c r="K167" s="126">
        <v>0</v>
      </c>
      <c r="L167" s="154">
        <v>6718.43</v>
      </c>
      <c r="M167" s="126">
        <v>6718.43</v>
      </c>
      <c r="N167" s="156">
        <v>66</v>
      </c>
      <c r="O167" s="156">
        <v>2100.0265151515146</v>
      </c>
      <c r="P167" s="119"/>
      <c r="Q167" s="119"/>
      <c r="R167" s="126">
        <f t="shared" si="6"/>
        <v>42058</v>
      </c>
      <c r="S167" s="126">
        <f t="shared" si="7"/>
        <v>6718.43</v>
      </c>
      <c r="T167" s="126">
        <f t="shared" si="8"/>
        <v>138601.74999999997</v>
      </c>
    </row>
    <row r="168" spans="1:20" x14ac:dyDescent="0.2">
      <c r="A168" s="22" t="s">
        <v>392</v>
      </c>
      <c r="B168" s="14" t="s">
        <v>388</v>
      </c>
      <c r="C168" s="23" t="s">
        <v>393</v>
      </c>
      <c r="D168" s="119">
        <v>57683.590000000004</v>
      </c>
      <c r="E168" s="146"/>
      <c r="F168" s="119">
        <v>55887</v>
      </c>
      <c r="G168" s="126">
        <v>431671.81999999995</v>
      </c>
      <c r="H168" s="126">
        <v>75512</v>
      </c>
      <c r="I168" s="126">
        <v>53105</v>
      </c>
      <c r="J168" s="126">
        <v>0</v>
      </c>
      <c r="K168" s="126">
        <v>0</v>
      </c>
      <c r="L168" s="154">
        <v>26078</v>
      </c>
      <c r="M168" s="126">
        <v>26078</v>
      </c>
      <c r="N168" s="156">
        <v>210</v>
      </c>
      <c r="O168" s="156">
        <v>2179.7610476190475</v>
      </c>
      <c r="P168" s="119"/>
      <c r="Q168" s="119"/>
      <c r="R168" s="126">
        <f t="shared" si="6"/>
        <v>131399</v>
      </c>
      <c r="S168" s="126">
        <f t="shared" si="7"/>
        <v>26078</v>
      </c>
      <c r="T168" s="126">
        <f t="shared" si="8"/>
        <v>510854.81999999995</v>
      </c>
    </row>
    <row r="169" spans="1:20" x14ac:dyDescent="0.2">
      <c r="A169" s="22" t="s">
        <v>394</v>
      </c>
      <c r="B169" s="14" t="s">
        <v>388</v>
      </c>
      <c r="C169" s="23" t="s">
        <v>395</v>
      </c>
      <c r="D169" s="119">
        <v>24768.1</v>
      </c>
      <c r="E169" s="146"/>
      <c r="F169" s="119">
        <v>17779</v>
      </c>
      <c r="G169" s="126">
        <v>245067.58000000002</v>
      </c>
      <c r="H169" s="126">
        <v>23907</v>
      </c>
      <c r="I169" s="126">
        <v>0</v>
      </c>
      <c r="J169" s="126">
        <v>0</v>
      </c>
      <c r="K169" s="126">
        <v>0</v>
      </c>
      <c r="L169" s="154">
        <v>5694</v>
      </c>
      <c r="M169" s="126">
        <v>5694</v>
      </c>
      <c r="N169" s="156">
        <v>70</v>
      </c>
      <c r="O169" s="156">
        <v>3582.3082857142858</v>
      </c>
      <c r="P169" s="119"/>
      <c r="Q169" s="119"/>
      <c r="R169" s="126">
        <f t="shared" si="6"/>
        <v>41686</v>
      </c>
      <c r="S169" s="126">
        <f t="shared" si="7"/>
        <v>5694</v>
      </c>
      <c r="T169" s="126">
        <f t="shared" si="8"/>
        <v>250761.58000000002</v>
      </c>
    </row>
    <row r="170" spans="1:20" x14ac:dyDescent="0.2">
      <c r="A170" s="22" t="s">
        <v>396</v>
      </c>
      <c r="B170" s="14" t="s">
        <v>388</v>
      </c>
      <c r="C170" s="23" t="s">
        <v>397</v>
      </c>
      <c r="D170" s="119">
        <v>26723.469999999998</v>
      </c>
      <c r="E170" s="146"/>
      <c r="F170" s="119">
        <v>31330</v>
      </c>
      <c r="G170" s="126">
        <v>50223.040000000001</v>
      </c>
      <c r="H170" s="126">
        <v>42504</v>
      </c>
      <c r="I170" s="126">
        <v>37902.759999999995</v>
      </c>
      <c r="J170" s="126">
        <v>0</v>
      </c>
      <c r="K170" s="126">
        <v>0</v>
      </c>
      <c r="L170" s="154">
        <v>16250</v>
      </c>
      <c r="M170" s="126">
        <v>16250</v>
      </c>
      <c r="N170" s="156">
        <v>113</v>
      </c>
      <c r="O170" s="156">
        <v>588.25699115044256</v>
      </c>
      <c r="P170" s="119"/>
      <c r="Q170" s="119"/>
      <c r="R170" s="126">
        <f t="shared" si="6"/>
        <v>73834</v>
      </c>
      <c r="S170" s="126">
        <f t="shared" si="7"/>
        <v>16250</v>
      </c>
      <c r="T170" s="126">
        <f t="shared" si="8"/>
        <v>104375.79999999999</v>
      </c>
    </row>
    <row r="171" spans="1:20" x14ac:dyDescent="0.2">
      <c r="A171" s="22" t="s">
        <v>398</v>
      </c>
      <c r="B171" s="14" t="s">
        <v>388</v>
      </c>
      <c r="C171" s="23" t="s">
        <v>399</v>
      </c>
      <c r="D171" s="119">
        <v>948031.46000000008</v>
      </c>
      <c r="E171" s="146"/>
      <c r="F171" s="119">
        <v>884789</v>
      </c>
      <c r="G171" s="126">
        <v>2217381.1600000006</v>
      </c>
      <c r="H171" s="126">
        <v>1198308</v>
      </c>
      <c r="I171" s="126">
        <v>1069459.0599999998</v>
      </c>
      <c r="J171" s="126">
        <v>0</v>
      </c>
      <c r="K171" s="126">
        <v>0</v>
      </c>
      <c r="L171" s="154">
        <v>370658.56</v>
      </c>
      <c r="M171" s="126">
        <v>370658.56000000006</v>
      </c>
      <c r="N171" s="156">
        <v>3247</v>
      </c>
      <c r="O171" s="156">
        <v>797.05565753002793</v>
      </c>
      <c r="P171" s="119"/>
      <c r="Q171" s="119"/>
      <c r="R171" s="126">
        <f t="shared" si="6"/>
        <v>2083097</v>
      </c>
      <c r="S171" s="126">
        <f t="shared" si="7"/>
        <v>370658.56</v>
      </c>
      <c r="T171" s="126">
        <f t="shared" si="8"/>
        <v>3657498.7800000003</v>
      </c>
    </row>
    <row r="172" spans="1:20" x14ac:dyDescent="0.2">
      <c r="A172" s="22" t="s">
        <v>400</v>
      </c>
      <c r="B172" s="14" t="s">
        <v>388</v>
      </c>
      <c r="C172" s="23" t="s">
        <v>401</v>
      </c>
      <c r="D172" s="119">
        <v>20205.55</v>
      </c>
      <c r="E172" s="146"/>
      <c r="F172" s="119">
        <v>25104</v>
      </c>
      <c r="G172" s="126">
        <v>167120.35</v>
      </c>
      <c r="H172" s="126">
        <v>34694</v>
      </c>
      <c r="I172" s="126">
        <v>0</v>
      </c>
      <c r="J172" s="126">
        <v>0</v>
      </c>
      <c r="K172" s="126">
        <v>0</v>
      </c>
      <c r="L172" s="154">
        <v>3874.08</v>
      </c>
      <c r="M172" s="126">
        <v>3874.08</v>
      </c>
      <c r="N172" s="156">
        <v>73</v>
      </c>
      <c r="O172" s="156">
        <v>2342.3894520547942</v>
      </c>
      <c r="P172" s="119"/>
      <c r="Q172" s="119"/>
      <c r="R172" s="126">
        <f t="shared" si="6"/>
        <v>59798</v>
      </c>
      <c r="S172" s="126">
        <f t="shared" si="7"/>
        <v>3874.08</v>
      </c>
      <c r="T172" s="126">
        <f t="shared" si="8"/>
        <v>170994.43</v>
      </c>
    </row>
    <row r="173" spans="1:20" x14ac:dyDescent="0.2">
      <c r="A173" s="22" t="s">
        <v>402</v>
      </c>
      <c r="B173" s="14" t="s">
        <v>388</v>
      </c>
      <c r="C173" s="23" t="s">
        <v>403</v>
      </c>
      <c r="D173" s="119">
        <v>94183.94</v>
      </c>
      <c r="E173" s="146"/>
      <c r="F173" s="119">
        <v>91902</v>
      </c>
      <c r="G173" s="126">
        <v>171248.14</v>
      </c>
      <c r="H173" s="126">
        <v>169901.33</v>
      </c>
      <c r="I173" s="126">
        <v>169901.33000000002</v>
      </c>
      <c r="J173" s="126">
        <v>0</v>
      </c>
      <c r="K173" s="126">
        <v>0</v>
      </c>
      <c r="L173" s="154">
        <v>49640</v>
      </c>
      <c r="M173" s="126">
        <v>49640</v>
      </c>
      <c r="N173" s="156">
        <v>330</v>
      </c>
      <c r="O173" s="156">
        <v>669.35800000000006</v>
      </c>
      <c r="P173" s="119"/>
      <c r="Q173" s="119"/>
      <c r="R173" s="126">
        <f t="shared" si="6"/>
        <v>261803.33</v>
      </c>
      <c r="S173" s="126">
        <f t="shared" si="7"/>
        <v>49640</v>
      </c>
      <c r="T173" s="126">
        <f t="shared" si="8"/>
        <v>390789.47000000003</v>
      </c>
    </row>
    <row r="174" spans="1:20" x14ac:dyDescent="0.2">
      <c r="A174" s="22" t="s">
        <v>404</v>
      </c>
      <c r="B174" s="14" t="s">
        <v>388</v>
      </c>
      <c r="C174" s="23" t="s">
        <v>405</v>
      </c>
      <c r="D174" s="119">
        <v>20857.34</v>
      </c>
      <c r="E174" s="146"/>
      <c r="F174" s="119">
        <v>15458</v>
      </c>
      <c r="G174" s="126">
        <v>94996.540000000008</v>
      </c>
      <c r="H174" s="126">
        <v>21098.74</v>
      </c>
      <c r="I174" s="126">
        <v>21098.74</v>
      </c>
      <c r="J174" s="126">
        <v>0</v>
      </c>
      <c r="K174" s="126">
        <v>0</v>
      </c>
      <c r="L174" s="154">
        <v>6211.54</v>
      </c>
      <c r="M174" s="126">
        <v>6211.54</v>
      </c>
      <c r="N174" s="156">
        <v>60</v>
      </c>
      <c r="O174" s="156">
        <v>1686.8013333333333</v>
      </c>
      <c r="P174" s="119"/>
      <c r="Q174" s="119"/>
      <c r="R174" s="126">
        <f t="shared" si="6"/>
        <v>36556.740000000005</v>
      </c>
      <c r="S174" s="126">
        <f t="shared" si="7"/>
        <v>6211.54</v>
      </c>
      <c r="T174" s="126">
        <f t="shared" si="8"/>
        <v>122306.82</v>
      </c>
    </row>
    <row r="175" spans="1:20" x14ac:dyDescent="0.2">
      <c r="A175" s="22" t="s">
        <v>406</v>
      </c>
      <c r="B175" s="14" t="s">
        <v>388</v>
      </c>
      <c r="C175" s="23" t="s">
        <v>407</v>
      </c>
      <c r="D175" s="119">
        <v>0</v>
      </c>
      <c r="E175" s="146"/>
      <c r="F175" s="119">
        <v>742</v>
      </c>
      <c r="G175" s="126">
        <v>743</v>
      </c>
      <c r="H175" s="126">
        <v>1068</v>
      </c>
      <c r="I175" s="126">
        <v>1069</v>
      </c>
      <c r="J175" s="126">
        <v>0</v>
      </c>
      <c r="K175" s="126">
        <v>0</v>
      </c>
      <c r="L175" s="154">
        <v>170</v>
      </c>
      <c r="M175" s="126">
        <v>170</v>
      </c>
      <c r="N175" s="156">
        <v>1</v>
      </c>
      <c r="O175" s="156">
        <v>913</v>
      </c>
      <c r="P175" s="119"/>
      <c r="Q175" s="119"/>
      <c r="R175" s="126">
        <f t="shared" si="6"/>
        <v>1810</v>
      </c>
      <c r="S175" s="126">
        <f t="shared" si="7"/>
        <v>170</v>
      </c>
      <c r="T175" s="126">
        <f t="shared" si="8"/>
        <v>1982</v>
      </c>
    </row>
    <row r="176" spans="1:20" x14ac:dyDescent="0.2">
      <c r="A176" s="22" t="s">
        <v>408</v>
      </c>
      <c r="B176" s="14" t="s">
        <v>388</v>
      </c>
      <c r="C176" s="23" t="s">
        <v>409</v>
      </c>
      <c r="D176" s="119">
        <v>325.90000000000003</v>
      </c>
      <c r="E176" s="146"/>
      <c r="F176" s="119">
        <v>0</v>
      </c>
      <c r="G176" s="126">
        <v>0</v>
      </c>
      <c r="H176" s="126">
        <v>0</v>
      </c>
      <c r="I176" s="126">
        <v>0</v>
      </c>
      <c r="J176" s="126">
        <v>0</v>
      </c>
      <c r="K176" s="126">
        <v>0</v>
      </c>
      <c r="L176" s="154">
        <v>0</v>
      </c>
      <c r="M176" s="126">
        <v>0</v>
      </c>
      <c r="N176" s="156">
        <v>0</v>
      </c>
      <c r="O176" s="156" t="s">
        <v>572</v>
      </c>
      <c r="P176" s="119"/>
      <c r="Q176" s="119"/>
      <c r="R176" s="126">
        <f t="shared" si="6"/>
        <v>0</v>
      </c>
      <c r="S176" s="126">
        <f t="shared" si="7"/>
        <v>0</v>
      </c>
      <c r="T176" s="126">
        <f t="shared" si="8"/>
        <v>0</v>
      </c>
    </row>
    <row r="177" spans="1:20" x14ac:dyDescent="0.2">
      <c r="A177" s="22" t="s">
        <v>410</v>
      </c>
      <c r="B177" s="14" t="s">
        <v>388</v>
      </c>
      <c r="C177" s="23" t="s">
        <v>411</v>
      </c>
      <c r="D177" s="119">
        <v>651.79000000000008</v>
      </c>
      <c r="E177" s="146"/>
      <c r="F177" s="119">
        <v>0</v>
      </c>
      <c r="G177" s="126">
        <v>0</v>
      </c>
      <c r="H177" s="126">
        <v>0</v>
      </c>
      <c r="I177" s="126">
        <v>0</v>
      </c>
      <c r="J177" s="126">
        <v>0</v>
      </c>
      <c r="K177" s="126">
        <v>0</v>
      </c>
      <c r="L177" s="154">
        <v>0</v>
      </c>
      <c r="M177" s="126">
        <v>0</v>
      </c>
      <c r="N177" s="156">
        <v>0</v>
      </c>
      <c r="O177" s="156" t="s">
        <v>572</v>
      </c>
      <c r="P177" s="119"/>
      <c r="Q177" s="119"/>
      <c r="R177" s="126">
        <f t="shared" si="6"/>
        <v>0</v>
      </c>
      <c r="S177" s="126">
        <f t="shared" si="7"/>
        <v>0</v>
      </c>
      <c r="T177" s="126">
        <f t="shared" si="8"/>
        <v>0</v>
      </c>
    </row>
    <row r="178" spans="1:20" x14ac:dyDescent="0.2">
      <c r="A178" s="26" t="s">
        <v>412</v>
      </c>
      <c r="B178" s="14" t="s">
        <v>413</v>
      </c>
      <c r="C178" s="23" t="s">
        <v>414</v>
      </c>
      <c r="D178" s="119">
        <v>46603.130000000005</v>
      </c>
      <c r="E178" s="146"/>
      <c r="F178" s="119">
        <v>45947</v>
      </c>
      <c r="G178" s="126">
        <v>119739.98999999998</v>
      </c>
      <c r="H178" s="126">
        <v>62759</v>
      </c>
      <c r="I178" s="126">
        <v>0</v>
      </c>
      <c r="J178" s="126">
        <v>21072</v>
      </c>
      <c r="K178" s="126">
        <v>0</v>
      </c>
      <c r="L178" s="154">
        <v>33638</v>
      </c>
      <c r="M178" s="126">
        <v>33638</v>
      </c>
      <c r="N178" s="156">
        <v>154</v>
      </c>
      <c r="O178" s="156">
        <v>995.960974025974</v>
      </c>
      <c r="P178" s="119"/>
      <c r="Q178" s="119"/>
      <c r="R178" s="126">
        <f t="shared" si="6"/>
        <v>129778</v>
      </c>
      <c r="S178" s="126">
        <f t="shared" si="7"/>
        <v>33638</v>
      </c>
      <c r="T178" s="126">
        <f t="shared" si="8"/>
        <v>153377.99</v>
      </c>
    </row>
    <row r="179" spans="1:20" x14ac:dyDescent="0.2">
      <c r="A179" s="26" t="s">
        <v>415</v>
      </c>
      <c r="B179" s="14" t="s">
        <v>413</v>
      </c>
      <c r="C179" s="23" t="s">
        <v>416</v>
      </c>
      <c r="D179" s="119">
        <v>19553.760000000002</v>
      </c>
      <c r="E179" s="146"/>
      <c r="F179" s="119">
        <v>16569</v>
      </c>
      <c r="G179" s="126">
        <v>86159.26</v>
      </c>
      <c r="H179" s="126">
        <v>22614</v>
      </c>
      <c r="I179" s="126">
        <v>25559.39</v>
      </c>
      <c r="J179" s="126">
        <v>0</v>
      </c>
      <c r="K179" s="126">
        <v>0</v>
      </c>
      <c r="L179" s="154">
        <v>6617</v>
      </c>
      <c r="M179" s="126">
        <v>6617.0000000000009</v>
      </c>
      <c r="N179" s="156">
        <v>56</v>
      </c>
      <c r="O179" s="156">
        <v>1656.7189285714285</v>
      </c>
      <c r="P179" s="119"/>
      <c r="Q179" s="119"/>
      <c r="R179" s="126">
        <f t="shared" si="6"/>
        <v>39183</v>
      </c>
      <c r="S179" s="126">
        <f t="shared" si="7"/>
        <v>6617</v>
      </c>
      <c r="T179" s="126">
        <f t="shared" si="8"/>
        <v>118335.65</v>
      </c>
    </row>
    <row r="180" spans="1:20" x14ac:dyDescent="0.2">
      <c r="A180" s="26" t="s">
        <v>417</v>
      </c>
      <c r="B180" s="14" t="s">
        <v>413</v>
      </c>
      <c r="C180" s="23" t="s">
        <v>418</v>
      </c>
      <c r="D180" s="119">
        <v>5214.34</v>
      </c>
      <c r="E180" s="146"/>
      <c r="F180" s="119">
        <v>3482</v>
      </c>
      <c r="G180" s="126">
        <v>54330.400000000001</v>
      </c>
      <c r="H180" s="126">
        <v>3905.18</v>
      </c>
      <c r="I180" s="126">
        <v>3905.18</v>
      </c>
      <c r="J180" s="126">
        <v>0</v>
      </c>
      <c r="K180" s="126">
        <v>0</v>
      </c>
      <c r="L180" s="154">
        <v>0</v>
      </c>
      <c r="M180" s="126">
        <v>0</v>
      </c>
      <c r="N180" s="156">
        <v>15</v>
      </c>
      <c r="O180" s="156">
        <v>3622.0266666666666</v>
      </c>
      <c r="P180" s="119"/>
      <c r="Q180" s="119"/>
      <c r="R180" s="126">
        <f t="shared" si="6"/>
        <v>7387.18</v>
      </c>
      <c r="S180" s="126">
        <f t="shared" si="7"/>
        <v>0</v>
      </c>
      <c r="T180" s="126">
        <f t="shared" si="8"/>
        <v>58235.58</v>
      </c>
    </row>
    <row r="181" spans="1:20" x14ac:dyDescent="0.2">
      <c r="A181" s="26" t="s">
        <v>419</v>
      </c>
      <c r="B181" s="14" t="s">
        <v>413</v>
      </c>
      <c r="C181" s="23" t="s">
        <v>420</v>
      </c>
      <c r="D181" s="119">
        <v>325.90000000000003</v>
      </c>
      <c r="E181" s="146"/>
      <c r="F181" s="119">
        <v>929</v>
      </c>
      <c r="G181" s="126">
        <v>929</v>
      </c>
      <c r="H181" s="126">
        <v>1236</v>
      </c>
      <c r="I181" s="126">
        <v>0</v>
      </c>
      <c r="J181" s="126">
        <v>0</v>
      </c>
      <c r="K181" s="126">
        <v>0</v>
      </c>
      <c r="L181" s="154">
        <v>0</v>
      </c>
      <c r="M181" s="126">
        <v>0</v>
      </c>
      <c r="N181" s="156">
        <v>4</v>
      </c>
      <c r="O181" s="156">
        <v>232.25</v>
      </c>
      <c r="P181" s="119"/>
      <c r="Q181" s="119"/>
      <c r="R181" s="126">
        <f t="shared" si="6"/>
        <v>2165</v>
      </c>
      <c r="S181" s="126">
        <f t="shared" si="7"/>
        <v>0</v>
      </c>
      <c r="T181" s="126">
        <f t="shared" si="8"/>
        <v>929</v>
      </c>
    </row>
    <row r="182" spans="1:20" x14ac:dyDescent="0.2">
      <c r="A182" s="26" t="s">
        <v>421</v>
      </c>
      <c r="B182" s="14"/>
      <c r="C182" s="23" t="s">
        <v>422</v>
      </c>
      <c r="D182" s="119">
        <v>569014.42000000004</v>
      </c>
      <c r="E182" s="146"/>
      <c r="F182" s="119">
        <v>599602</v>
      </c>
      <c r="G182" s="126">
        <v>674929.45000000007</v>
      </c>
      <c r="H182" s="126">
        <v>821310</v>
      </c>
      <c r="I182" s="126">
        <v>838881.78999999992</v>
      </c>
      <c r="J182" s="126">
        <v>26579</v>
      </c>
      <c r="K182" s="126">
        <v>0</v>
      </c>
      <c r="L182" s="154">
        <v>294918</v>
      </c>
      <c r="M182" s="126">
        <v>292588.00000000006</v>
      </c>
      <c r="N182" s="156">
        <v>1946</v>
      </c>
      <c r="O182" s="156">
        <v>497.18265673175756</v>
      </c>
      <c r="P182" s="119"/>
      <c r="Q182" s="119"/>
      <c r="R182" s="126">
        <f>F182+H182+J182</f>
        <v>1447491</v>
      </c>
      <c r="S182" s="126">
        <f t="shared" si="7"/>
        <v>294918</v>
      </c>
      <c r="T182" s="126">
        <f t="shared" si="8"/>
        <v>1806399.2400000002</v>
      </c>
    </row>
    <row r="183" spans="1:20" x14ac:dyDescent="0.2">
      <c r="A183" s="46" t="s">
        <v>423</v>
      </c>
      <c r="B183" s="58"/>
      <c r="C183" s="47" t="s">
        <v>424</v>
      </c>
      <c r="D183" s="119">
        <v>0</v>
      </c>
      <c r="E183" s="146"/>
      <c r="F183" s="119">
        <v>0</v>
      </c>
      <c r="G183" s="126">
        <v>0</v>
      </c>
      <c r="H183" s="126">
        <v>0</v>
      </c>
      <c r="I183" s="126">
        <v>0</v>
      </c>
      <c r="J183" s="126">
        <v>0</v>
      </c>
      <c r="K183" s="126">
        <v>0</v>
      </c>
      <c r="L183" s="154">
        <v>38363</v>
      </c>
      <c r="M183" s="126">
        <v>38363</v>
      </c>
      <c r="N183" s="156" t="s">
        <v>542</v>
      </c>
      <c r="O183" s="156" t="s">
        <v>572</v>
      </c>
      <c r="P183" s="119"/>
      <c r="Q183" s="119"/>
      <c r="R183" s="126">
        <f t="shared" si="6"/>
        <v>0</v>
      </c>
      <c r="S183" s="126">
        <f t="shared" si="7"/>
        <v>38363</v>
      </c>
      <c r="T183" s="126">
        <f t="shared" si="8"/>
        <v>38363</v>
      </c>
    </row>
    <row r="184" spans="1:20" x14ac:dyDescent="0.2">
      <c r="A184" s="46" t="s">
        <v>425</v>
      </c>
      <c r="B184" s="58"/>
      <c r="C184" s="48" t="s">
        <v>426</v>
      </c>
      <c r="D184" s="119">
        <v>0</v>
      </c>
      <c r="E184" s="146"/>
      <c r="F184" s="119">
        <v>0</v>
      </c>
      <c r="G184" s="126">
        <v>0</v>
      </c>
      <c r="H184" s="126">
        <v>0</v>
      </c>
      <c r="I184" s="126">
        <v>0</v>
      </c>
      <c r="J184" s="126">
        <v>0</v>
      </c>
      <c r="K184" s="126">
        <v>0</v>
      </c>
      <c r="L184" s="154">
        <v>0</v>
      </c>
      <c r="M184" s="126">
        <v>0</v>
      </c>
      <c r="N184" s="156" t="s">
        <v>542</v>
      </c>
      <c r="O184" s="156" t="s">
        <v>572</v>
      </c>
      <c r="P184" s="119"/>
      <c r="Q184" s="119"/>
      <c r="R184" s="126">
        <f t="shared" si="6"/>
        <v>0</v>
      </c>
      <c r="S184" s="126">
        <f t="shared" si="7"/>
        <v>0</v>
      </c>
      <c r="T184" s="126">
        <f t="shared" si="8"/>
        <v>0</v>
      </c>
    </row>
    <row r="185" spans="1:20" x14ac:dyDescent="0.2">
      <c r="A185" s="46" t="s">
        <v>427</v>
      </c>
      <c r="B185" s="58"/>
      <c r="C185" s="48" t="s">
        <v>428</v>
      </c>
      <c r="D185" s="119">
        <v>0</v>
      </c>
      <c r="E185" s="146"/>
      <c r="F185" s="119">
        <v>0</v>
      </c>
      <c r="G185" s="126">
        <v>0</v>
      </c>
      <c r="H185" s="126">
        <v>0</v>
      </c>
      <c r="I185" s="126">
        <v>0</v>
      </c>
      <c r="J185" s="126">
        <v>0</v>
      </c>
      <c r="K185" s="126">
        <v>0</v>
      </c>
      <c r="L185" s="154">
        <v>69510</v>
      </c>
      <c r="M185" s="126">
        <v>69510</v>
      </c>
      <c r="N185" s="156" t="s">
        <v>542</v>
      </c>
      <c r="O185" s="156" t="s">
        <v>572</v>
      </c>
      <c r="P185" s="119"/>
      <c r="Q185" s="119"/>
      <c r="R185" s="126">
        <f t="shared" si="6"/>
        <v>0</v>
      </c>
      <c r="S185" s="126">
        <f t="shared" si="7"/>
        <v>69510</v>
      </c>
      <c r="T185" s="126">
        <f t="shared" si="8"/>
        <v>69510</v>
      </c>
    </row>
    <row r="186" spans="1:20" x14ac:dyDescent="0.2">
      <c r="A186" s="46" t="s">
        <v>429</v>
      </c>
      <c r="B186" s="58"/>
      <c r="C186" s="48" t="s">
        <v>430</v>
      </c>
      <c r="D186" s="119">
        <v>0</v>
      </c>
      <c r="E186" s="146"/>
      <c r="F186" s="119">
        <v>0</v>
      </c>
      <c r="G186" s="126">
        <v>0</v>
      </c>
      <c r="H186" s="126">
        <v>0</v>
      </c>
      <c r="I186" s="126">
        <v>0</v>
      </c>
      <c r="J186" s="126">
        <v>0</v>
      </c>
      <c r="K186" s="126">
        <v>0</v>
      </c>
      <c r="L186" s="154">
        <v>17036</v>
      </c>
      <c r="M186" s="126">
        <v>17036</v>
      </c>
      <c r="N186" s="156" t="s">
        <v>542</v>
      </c>
      <c r="O186" s="156" t="s">
        <v>572</v>
      </c>
      <c r="P186" s="119"/>
      <c r="Q186" s="119"/>
      <c r="R186" s="126">
        <f t="shared" si="6"/>
        <v>0</v>
      </c>
      <c r="S186" s="126">
        <f t="shared" si="7"/>
        <v>17036</v>
      </c>
      <c r="T186" s="126">
        <f t="shared" si="8"/>
        <v>17036</v>
      </c>
    </row>
    <row r="187" spans="1:20" x14ac:dyDescent="0.2">
      <c r="A187" s="46" t="s">
        <v>431</v>
      </c>
      <c r="B187" s="58"/>
      <c r="C187" s="48" t="s">
        <v>432</v>
      </c>
      <c r="D187" s="119">
        <v>0</v>
      </c>
      <c r="E187" s="146"/>
      <c r="F187" s="119">
        <v>0</v>
      </c>
      <c r="G187" s="126">
        <v>0</v>
      </c>
      <c r="H187" s="126">
        <v>0</v>
      </c>
      <c r="I187" s="126">
        <v>0</v>
      </c>
      <c r="J187" s="126">
        <v>0</v>
      </c>
      <c r="K187" s="126">
        <v>0</v>
      </c>
      <c r="L187" s="154">
        <v>0</v>
      </c>
      <c r="M187" s="126">
        <v>0</v>
      </c>
      <c r="N187" s="156" t="s">
        <v>542</v>
      </c>
      <c r="O187" s="156" t="s">
        <v>572</v>
      </c>
      <c r="P187" s="119"/>
      <c r="Q187" s="119"/>
      <c r="R187" s="126">
        <f t="shared" si="6"/>
        <v>0</v>
      </c>
      <c r="S187" s="126">
        <f t="shared" si="7"/>
        <v>0</v>
      </c>
      <c r="T187" s="126">
        <f t="shared" si="8"/>
        <v>0</v>
      </c>
    </row>
    <row r="188" spans="1:20" x14ac:dyDescent="0.2">
      <c r="A188" s="49" t="s">
        <v>433</v>
      </c>
      <c r="B188" s="59"/>
      <c r="C188" s="48" t="s">
        <v>434</v>
      </c>
      <c r="D188" s="119">
        <v>0</v>
      </c>
      <c r="E188" s="146"/>
      <c r="F188" s="119">
        <v>0</v>
      </c>
      <c r="G188" s="126">
        <v>0</v>
      </c>
      <c r="H188" s="126">
        <v>0</v>
      </c>
      <c r="I188" s="126">
        <v>0</v>
      </c>
      <c r="J188" s="126">
        <v>0</v>
      </c>
      <c r="K188" s="126">
        <v>0</v>
      </c>
      <c r="L188" s="154">
        <v>0</v>
      </c>
      <c r="M188" s="126">
        <v>0</v>
      </c>
      <c r="N188" s="156" t="s">
        <v>542</v>
      </c>
      <c r="O188" s="156" t="s">
        <v>572</v>
      </c>
      <c r="P188" s="119"/>
      <c r="Q188" s="119"/>
      <c r="R188" s="126">
        <f t="shared" si="6"/>
        <v>0</v>
      </c>
      <c r="S188" s="126">
        <f t="shared" si="7"/>
        <v>0</v>
      </c>
      <c r="T188" s="126">
        <f t="shared" si="8"/>
        <v>0</v>
      </c>
    </row>
    <row r="189" spans="1:20" x14ac:dyDescent="0.2">
      <c r="A189" s="46" t="s">
        <v>435</v>
      </c>
      <c r="B189" s="58"/>
      <c r="C189" s="48" t="s">
        <v>436</v>
      </c>
      <c r="D189" s="119">
        <v>0</v>
      </c>
      <c r="E189" s="146"/>
      <c r="F189" s="119">
        <v>0</v>
      </c>
      <c r="G189" s="126">
        <v>0</v>
      </c>
      <c r="H189" s="126">
        <v>0</v>
      </c>
      <c r="I189" s="126">
        <v>0</v>
      </c>
      <c r="J189" s="126">
        <v>0</v>
      </c>
      <c r="K189" s="126">
        <v>0</v>
      </c>
      <c r="L189" s="154">
        <v>17984.190000000002</v>
      </c>
      <c r="M189" s="126">
        <v>17984.190000000002</v>
      </c>
      <c r="N189" s="156" t="s">
        <v>542</v>
      </c>
      <c r="O189" s="156" t="s">
        <v>572</v>
      </c>
      <c r="P189" s="119"/>
      <c r="Q189" s="119"/>
      <c r="R189" s="126">
        <f t="shared" si="6"/>
        <v>0</v>
      </c>
      <c r="S189" s="126">
        <f t="shared" si="7"/>
        <v>17984.190000000002</v>
      </c>
      <c r="T189" s="126">
        <f t="shared" si="8"/>
        <v>17984.190000000002</v>
      </c>
    </row>
    <row r="190" spans="1:20" x14ac:dyDescent="0.2">
      <c r="A190" s="46" t="s">
        <v>437</v>
      </c>
      <c r="B190" s="58"/>
      <c r="C190" s="48" t="s">
        <v>438</v>
      </c>
      <c r="D190" s="119">
        <v>0</v>
      </c>
      <c r="E190" s="146"/>
      <c r="F190" s="119">
        <v>0</v>
      </c>
      <c r="G190" s="126">
        <v>0</v>
      </c>
      <c r="H190" s="126">
        <v>0</v>
      </c>
      <c r="I190" s="126">
        <v>0</v>
      </c>
      <c r="J190" s="126">
        <v>0</v>
      </c>
      <c r="K190" s="126">
        <v>0</v>
      </c>
      <c r="L190" s="154">
        <v>0</v>
      </c>
      <c r="M190" s="126">
        <v>0</v>
      </c>
      <c r="N190" s="156" t="s">
        <v>542</v>
      </c>
      <c r="O190" s="156" t="s">
        <v>572</v>
      </c>
      <c r="P190" s="119"/>
      <c r="Q190" s="119"/>
      <c r="R190" s="126">
        <f t="shared" si="6"/>
        <v>0</v>
      </c>
      <c r="S190" s="126">
        <f t="shared" si="7"/>
        <v>0</v>
      </c>
      <c r="T190" s="126">
        <f t="shared" si="8"/>
        <v>0</v>
      </c>
    </row>
    <row r="191" spans="1:20" x14ac:dyDescent="0.2">
      <c r="A191" s="46" t="s">
        <v>439</v>
      </c>
      <c r="B191" s="58"/>
      <c r="C191" s="48" t="s">
        <v>440</v>
      </c>
      <c r="D191" s="119">
        <v>0</v>
      </c>
      <c r="E191" s="146"/>
      <c r="F191" s="119">
        <v>0</v>
      </c>
      <c r="G191" s="126">
        <v>0</v>
      </c>
      <c r="H191" s="126">
        <v>0</v>
      </c>
      <c r="I191" s="126">
        <v>0</v>
      </c>
      <c r="J191" s="126">
        <v>0</v>
      </c>
      <c r="K191" s="126">
        <v>0</v>
      </c>
      <c r="L191" s="154">
        <v>5117.4799999999996</v>
      </c>
      <c r="M191" s="126">
        <v>5117.4799999999996</v>
      </c>
      <c r="N191" s="156" t="s">
        <v>542</v>
      </c>
      <c r="O191" s="156" t="s">
        <v>572</v>
      </c>
      <c r="P191" s="119"/>
      <c r="Q191" s="119"/>
      <c r="R191" s="126">
        <f t="shared" si="6"/>
        <v>0</v>
      </c>
      <c r="S191" s="126">
        <f t="shared" si="7"/>
        <v>5117.4799999999996</v>
      </c>
      <c r="T191" s="126">
        <f t="shared" si="8"/>
        <v>5117.4799999999996</v>
      </c>
    </row>
    <row r="192" spans="1:20" x14ac:dyDescent="0.2">
      <c r="A192" s="46" t="s">
        <v>441</v>
      </c>
      <c r="B192" s="58"/>
      <c r="C192" s="48" t="s">
        <v>442</v>
      </c>
      <c r="D192" s="119">
        <v>0</v>
      </c>
      <c r="E192" s="146"/>
      <c r="F192" s="119">
        <v>0</v>
      </c>
      <c r="G192" s="126">
        <v>0</v>
      </c>
      <c r="H192" s="126">
        <v>0</v>
      </c>
      <c r="I192" s="126">
        <v>0</v>
      </c>
      <c r="J192" s="126">
        <v>0</v>
      </c>
      <c r="K192" s="126">
        <v>0</v>
      </c>
      <c r="L192" s="154">
        <v>0</v>
      </c>
      <c r="M192" s="126">
        <v>0</v>
      </c>
      <c r="N192" s="156" t="s">
        <v>542</v>
      </c>
      <c r="O192" s="156" t="s">
        <v>572</v>
      </c>
      <c r="P192" s="119"/>
      <c r="Q192" s="119"/>
      <c r="R192" s="126">
        <f t="shared" si="6"/>
        <v>0</v>
      </c>
      <c r="S192" s="126">
        <f t="shared" si="7"/>
        <v>0</v>
      </c>
      <c r="T192" s="126">
        <f t="shared" si="8"/>
        <v>0</v>
      </c>
    </row>
    <row r="193" spans="1:20" x14ac:dyDescent="0.2">
      <c r="A193" s="46" t="s">
        <v>443</v>
      </c>
      <c r="B193" s="58"/>
      <c r="C193" s="48" t="s">
        <v>444</v>
      </c>
      <c r="D193" s="119">
        <v>0</v>
      </c>
      <c r="E193" s="146"/>
      <c r="F193" s="119">
        <v>0</v>
      </c>
      <c r="G193" s="126">
        <v>0</v>
      </c>
      <c r="H193" s="126">
        <v>0</v>
      </c>
      <c r="I193" s="126">
        <v>0</v>
      </c>
      <c r="J193" s="126">
        <v>0</v>
      </c>
      <c r="K193" s="126">
        <v>0</v>
      </c>
      <c r="L193" s="154">
        <v>18727</v>
      </c>
      <c r="M193" s="126">
        <v>18727</v>
      </c>
      <c r="N193" s="156" t="s">
        <v>542</v>
      </c>
      <c r="O193" s="156" t="s">
        <v>572</v>
      </c>
      <c r="P193" s="119"/>
      <c r="Q193" s="119"/>
      <c r="R193" s="126">
        <f t="shared" si="6"/>
        <v>0</v>
      </c>
      <c r="S193" s="126">
        <f t="shared" si="7"/>
        <v>18727</v>
      </c>
      <c r="T193" s="126">
        <f t="shared" si="8"/>
        <v>18727</v>
      </c>
    </row>
    <row r="194" spans="1:20" x14ac:dyDescent="0.2">
      <c r="A194" s="46" t="s">
        <v>445</v>
      </c>
      <c r="B194" s="58"/>
      <c r="C194" s="48" t="s">
        <v>446</v>
      </c>
      <c r="D194" s="119">
        <v>0</v>
      </c>
      <c r="E194" s="146"/>
      <c r="F194" s="119">
        <v>0</v>
      </c>
      <c r="G194" s="126">
        <v>0</v>
      </c>
      <c r="H194" s="126">
        <v>0</v>
      </c>
      <c r="I194" s="126">
        <v>0</v>
      </c>
      <c r="J194" s="126">
        <v>0</v>
      </c>
      <c r="K194" s="126">
        <v>0</v>
      </c>
      <c r="L194" s="154">
        <v>0</v>
      </c>
      <c r="M194" s="126">
        <v>0</v>
      </c>
      <c r="N194" s="156" t="s">
        <v>542</v>
      </c>
      <c r="O194" s="156" t="s">
        <v>572</v>
      </c>
      <c r="P194" s="119"/>
      <c r="Q194" s="119"/>
      <c r="R194" s="126">
        <f t="shared" si="6"/>
        <v>0</v>
      </c>
      <c r="S194" s="126">
        <f t="shared" si="7"/>
        <v>0</v>
      </c>
      <c r="T194" s="126">
        <f t="shared" si="8"/>
        <v>0</v>
      </c>
    </row>
    <row r="195" spans="1:20" x14ac:dyDescent="0.2">
      <c r="A195" s="2" t="s">
        <v>447</v>
      </c>
      <c r="B195" s="2"/>
      <c r="C195" s="48" t="s">
        <v>448</v>
      </c>
      <c r="D195" s="119">
        <v>0</v>
      </c>
      <c r="E195" s="146"/>
      <c r="F195" s="119">
        <v>0</v>
      </c>
      <c r="G195" s="126">
        <v>1082.3</v>
      </c>
      <c r="H195" s="126">
        <v>0</v>
      </c>
      <c r="I195" s="126">
        <v>0</v>
      </c>
      <c r="J195" s="126">
        <v>0</v>
      </c>
      <c r="K195" s="126">
        <v>0</v>
      </c>
      <c r="L195" s="154">
        <v>0</v>
      </c>
      <c r="M195" s="126">
        <v>0</v>
      </c>
      <c r="N195" s="156" t="s">
        <v>542</v>
      </c>
      <c r="O195" s="156" t="s">
        <v>572</v>
      </c>
      <c r="P195" s="119"/>
      <c r="Q195" s="119"/>
      <c r="R195" s="126">
        <f t="shared" si="6"/>
        <v>0</v>
      </c>
      <c r="S195" s="126">
        <f t="shared" si="7"/>
        <v>0</v>
      </c>
      <c r="T195" s="126">
        <f t="shared" si="8"/>
        <v>1082.3</v>
      </c>
    </row>
    <row r="196" spans="1:20" x14ac:dyDescent="0.2">
      <c r="A196" s="2" t="s">
        <v>449</v>
      </c>
      <c r="B196" s="2"/>
      <c r="C196" s="48" t="s">
        <v>450</v>
      </c>
      <c r="D196" s="119">
        <v>0</v>
      </c>
      <c r="E196" s="146"/>
      <c r="F196" s="119">
        <v>0</v>
      </c>
      <c r="G196" s="126">
        <v>0</v>
      </c>
      <c r="H196" s="126">
        <v>0</v>
      </c>
      <c r="I196" s="126">
        <v>0</v>
      </c>
      <c r="J196" s="126">
        <v>0</v>
      </c>
      <c r="K196" s="126">
        <v>0</v>
      </c>
      <c r="L196" s="154">
        <v>0</v>
      </c>
      <c r="M196" s="126">
        <v>0</v>
      </c>
      <c r="N196" s="156" t="s">
        <v>542</v>
      </c>
      <c r="O196" s="156" t="s">
        <v>572</v>
      </c>
      <c r="P196" s="119"/>
      <c r="Q196" s="119"/>
      <c r="R196" s="126">
        <f t="shared" si="6"/>
        <v>0</v>
      </c>
      <c r="S196" s="126">
        <f t="shared" si="7"/>
        <v>0</v>
      </c>
      <c r="T196" s="126">
        <f t="shared" si="8"/>
        <v>0</v>
      </c>
    </row>
    <row r="197" spans="1:20" x14ac:dyDescent="0.2">
      <c r="A197" s="46" t="s">
        <v>451</v>
      </c>
      <c r="B197" s="58"/>
      <c r="C197" s="48" t="s">
        <v>452</v>
      </c>
      <c r="D197" s="119">
        <v>0</v>
      </c>
      <c r="E197" s="146"/>
      <c r="F197" s="119">
        <v>0</v>
      </c>
      <c r="G197" s="126">
        <v>0</v>
      </c>
      <c r="H197" s="126">
        <v>0</v>
      </c>
      <c r="I197" s="126">
        <v>0</v>
      </c>
      <c r="J197" s="126">
        <v>0</v>
      </c>
      <c r="K197" s="126">
        <v>0</v>
      </c>
      <c r="L197" s="154">
        <v>0</v>
      </c>
      <c r="M197" s="126">
        <v>0</v>
      </c>
      <c r="N197" s="156" t="s">
        <v>542</v>
      </c>
      <c r="O197" s="156" t="s">
        <v>572</v>
      </c>
      <c r="P197" s="119"/>
      <c r="Q197" s="119"/>
      <c r="R197" s="126">
        <f t="shared" ref="R197:R203" si="9">F197+H197+J197</f>
        <v>0</v>
      </c>
      <c r="S197" s="126">
        <f t="shared" ref="S197:S203" si="10">L197</f>
        <v>0</v>
      </c>
      <c r="T197" s="126">
        <f t="shared" ref="T197:T203" si="11">M197+I197+K197+G197</f>
        <v>0</v>
      </c>
    </row>
    <row r="198" spans="1:20" x14ac:dyDescent="0.2">
      <c r="A198" s="46" t="s">
        <v>453</v>
      </c>
      <c r="B198" s="58"/>
      <c r="C198" s="48" t="s">
        <v>454</v>
      </c>
      <c r="D198" s="119">
        <v>0</v>
      </c>
      <c r="E198" s="146"/>
      <c r="F198" s="119">
        <v>0</v>
      </c>
      <c r="G198" s="126">
        <v>0</v>
      </c>
      <c r="H198" s="126">
        <v>0</v>
      </c>
      <c r="I198" s="126">
        <v>0</v>
      </c>
      <c r="J198" s="126">
        <v>0</v>
      </c>
      <c r="K198" s="126">
        <v>0</v>
      </c>
      <c r="L198" s="154">
        <v>0</v>
      </c>
      <c r="M198" s="126">
        <v>0</v>
      </c>
      <c r="N198" s="156" t="s">
        <v>542</v>
      </c>
      <c r="O198" s="156" t="s">
        <v>572</v>
      </c>
      <c r="P198" s="119"/>
      <c r="Q198" s="119"/>
      <c r="R198" s="126">
        <f t="shared" si="9"/>
        <v>0</v>
      </c>
      <c r="S198" s="126">
        <f t="shared" si="10"/>
        <v>0</v>
      </c>
      <c r="T198" s="126">
        <f t="shared" si="11"/>
        <v>0</v>
      </c>
    </row>
    <row r="199" spans="1:20" x14ac:dyDescent="0.2">
      <c r="A199" s="46" t="s">
        <v>455</v>
      </c>
      <c r="B199" s="58"/>
      <c r="C199" s="48" t="s">
        <v>456</v>
      </c>
      <c r="D199" s="119">
        <v>0</v>
      </c>
      <c r="E199" s="146"/>
      <c r="F199" s="119">
        <v>0</v>
      </c>
      <c r="G199" s="126">
        <v>0</v>
      </c>
      <c r="H199" s="126">
        <v>0</v>
      </c>
      <c r="I199" s="126">
        <v>0</v>
      </c>
      <c r="J199" s="126">
        <v>0</v>
      </c>
      <c r="K199" s="126">
        <v>0</v>
      </c>
      <c r="L199" s="154">
        <v>0</v>
      </c>
      <c r="M199" s="126">
        <v>0</v>
      </c>
      <c r="N199" s="156" t="s">
        <v>542</v>
      </c>
      <c r="O199" s="156" t="s">
        <v>572</v>
      </c>
      <c r="P199" s="119"/>
      <c r="Q199" s="119"/>
      <c r="R199" s="126">
        <f t="shared" si="9"/>
        <v>0</v>
      </c>
      <c r="S199" s="126">
        <f t="shared" si="10"/>
        <v>0</v>
      </c>
      <c r="T199" s="126">
        <f t="shared" si="11"/>
        <v>0</v>
      </c>
    </row>
    <row r="200" spans="1:20" x14ac:dyDescent="0.2">
      <c r="A200" s="49" t="s">
        <v>457</v>
      </c>
      <c r="B200" s="59"/>
      <c r="C200" s="48" t="s">
        <v>458</v>
      </c>
      <c r="D200" s="119">
        <v>0</v>
      </c>
      <c r="E200" s="146"/>
      <c r="F200" s="119">
        <v>0</v>
      </c>
      <c r="G200" s="126">
        <v>0</v>
      </c>
      <c r="H200" s="126">
        <v>0</v>
      </c>
      <c r="I200" s="126">
        <v>0</v>
      </c>
      <c r="J200" s="126">
        <v>0</v>
      </c>
      <c r="K200" s="126">
        <v>0</v>
      </c>
      <c r="L200" s="154">
        <v>0</v>
      </c>
      <c r="M200" s="126">
        <v>0</v>
      </c>
      <c r="N200" s="156" t="s">
        <v>542</v>
      </c>
      <c r="O200" s="156" t="s">
        <v>572</v>
      </c>
      <c r="P200" s="119"/>
      <c r="Q200" s="119"/>
      <c r="R200" s="126">
        <f t="shared" si="9"/>
        <v>0</v>
      </c>
      <c r="S200" s="126">
        <f t="shared" si="10"/>
        <v>0</v>
      </c>
      <c r="T200" s="126">
        <f t="shared" si="11"/>
        <v>0</v>
      </c>
    </row>
    <row r="201" spans="1:20" x14ac:dyDescent="0.2">
      <c r="A201" s="49" t="s">
        <v>459</v>
      </c>
      <c r="B201" s="59"/>
      <c r="C201" s="48" t="s">
        <v>460</v>
      </c>
      <c r="D201" s="119">
        <v>0</v>
      </c>
      <c r="E201" s="146"/>
      <c r="F201" s="119">
        <v>0</v>
      </c>
      <c r="G201" s="126">
        <v>0</v>
      </c>
      <c r="H201" s="126">
        <v>0</v>
      </c>
      <c r="I201" s="126">
        <v>0</v>
      </c>
      <c r="J201" s="126">
        <v>0</v>
      </c>
      <c r="K201" s="126">
        <v>0</v>
      </c>
      <c r="L201" s="154">
        <v>0</v>
      </c>
      <c r="M201" s="126">
        <v>0</v>
      </c>
      <c r="N201" s="156" t="s">
        <v>542</v>
      </c>
      <c r="O201" s="156" t="s">
        <v>572</v>
      </c>
      <c r="P201" s="119"/>
      <c r="Q201" s="119"/>
      <c r="R201" s="126">
        <f t="shared" si="9"/>
        <v>0</v>
      </c>
      <c r="S201" s="126">
        <f t="shared" si="10"/>
        <v>0</v>
      </c>
      <c r="T201" s="126">
        <f t="shared" si="11"/>
        <v>0</v>
      </c>
    </row>
    <row r="202" spans="1:20" x14ac:dyDescent="0.2">
      <c r="A202" s="49" t="s">
        <v>536</v>
      </c>
      <c r="B202" s="59"/>
      <c r="C202" s="48" t="s">
        <v>539</v>
      </c>
      <c r="D202" s="119">
        <v>0</v>
      </c>
      <c r="E202" s="146"/>
      <c r="F202" s="119">
        <v>0</v>
      </c>
      <c r="G202" s="126">
        <v>0</v>
      </c>
      <c r="H202" s="126">
        <v>0</v>
      </c>
      <c r="I202" s="126">
        <v>0</v>
      </c>
      <c r="J202" s="126">
        <v>0</v>
      </c>
      <c r="K202" s="126">
        <v>0</v>
      </c>
      <c r="L202" s="154">
        <v>0</v>
      </c>
      <c r="M202" s="126">
        <v>0</v>
      </c>
      <c r="N202" s="156" t="s">
        <v>542</v>
      </c>
      <c r="O202" s="156" t="s">
        <v>572</v>
      </c>
      <c r="P202" s="119"/>
      <c r="Q202" s="119"/>
      <c r="R202" s="126">
        <f t="shared" ref="R202" si="12">F202+H202+J202</f>
        <v>0</v>
      </c>
      <c r="S202" s="126">
        <f t="shared" ref="S202" si="13">L202</f>
        <v>0</v>
      </c>
      <c r="T202" s="126">
        <f t="shared" ref="T202" si="14">M202+I202+K202+G202</f>
        <v>0</v>
      </c>
    </row>
    <row r="203" spans="1:20" ht="13.5" thickBot="1" x14ac:dyDescent="0.25">
      <c r="A203" s="59" t="s">
        <v>557</v>
      </c>
      <c r="B203" s="59"/>
      <c r="C203" s="130" t="s">
        <v>558</v>
      </c>
      <c r="D203" s="119">
        <v>0</v>
      </c>
      <c r="E203" s="146"/>
      <c r="F203" s="119">
        <v>0</v>
      </c>
      <c r="G203" s="126">
        <v>0</v>
      </c>
      <c r="H203" s="126">
        <v>0</v>
      </c>
      <c r="I203" s="126">
        <v>0</v>
      </c>
      <c r="J203" s="126">
        <v>0</v>
      </c>
      <c r="K203" s="126">
        <v>0</v>
      </c>
      <c r="L203" s="154">
        <v>0</v>
      </c>
      <c r="M203" s="126">
        <v>0</v>
      </c>
      <c r="N203" s="156" t="s">
        <v>542</v>
      </c>
      <c r="O203" s="156" t="s">
        <v>572</v>
      </c>
      <c r="P203" s="119"/>
      <c r="Q203" s="119"/>
      <c r="R203" s="126">
        <f t="shared" si="9"/>
        <v>0</v>
      </c>
      <c r="S203" s="126">
        <f t="shared" si="10"/>
        <v>0</v>
      </c>
      <c r="T203" s="126">
        <f t="shared" si="11"/>
        <v>0</v>
      </c>
    </row>
    <row r="204" spans="1:20" ht="13.5" thickBot="1" x14ac:dyDescent="0.25">
      <c r="A204" s="27"/>
      <c r="B204" s="28"/>
      <c r="C204" s="29"/>
      <c r="D204" s="157">
        <f>SUM(D4:D203)</f>
        <v>21608729.799999993</v>
      </c>
      <c r="E204" s="150"/>
      <c r="F204" s="150">
        <f t="shared" ref="F204:M204" si="15">SUM(F4:F203)</f>
        <v>19903950</v>
      </c>
      <c r="G204" s="150">
        <f t="shared" si="15"/>
        <v>353682641.49000007</v>
      </c>
      <c r="H204" s="150">
        <f t="shared" ref="H204" si="16">SUM(H4:H203)</f>
        <v>24394695.220000003</v>
      </c>
      <c r="I204" s="150">
        <f t="shared" si="15"/>
        <v>13624541.800000003</v>
      </c>
      <c r="J204" s="150">
        <f t="shared" ref="J204:K204" si="17">SUM(J4:J203)</f>
        <v>925562.07000000007</v>
      </c>
      <c r="K204" s="150">
        <f t="shared" si="17"/>
        <v>419511.86</v>
      </c>
      <c r="L204" s="150">
        <f t="shared" si="15"/>
        <v>8604145.6899999995</v>
      </c>
      <c r="M204" s="150">
        <f t="shared" si="15"/>
        <v>8592866.620000001</v>
      </c>
      <c r="N204" s="150">
        <f>SUM(N4:N203)</f>
        <v>71854</v>
      </c>
      <c r="O204" s="148">
        <f>(G204+M204)/N204</f>
        <v>5041.8279860550574</v>
      </c>
      <c r="P204" s="119"/>
      <c r="Q204" s="119"/>
      <c r="R204" s="150"/>
      <c r="S204" s="150"/>
      <c r="T204" s="150"/>
    </row>
    <row r="205" spans="1:20" ht="12.75" customHeight="1" x14ac:dyDescent="0.2">
      <c r="N205" s="171" t="s">
        <v>543</v>
      </c>
      <c r="O205" s="171"/>
      <c r="P205" s="171"/>
    </row>
    <row r="206" spans="1:20" x14ac:dyDescent="0.2">
      <c r="N206" s="171"/>
      <c r="O206" s="171"/>
      <c r="P206" s="171"/>
    </row>
    <row r="207" spans="1:20" x14ac:dyDescent="0.2">
      <c r="C207" s="3" t="s">
        <v>496</v>
      </c>
      <c r="F207" s="119">
        <f>F204+H204+J204+L204</f>
        <v>53828352.979999997</v>
      </c>
      <c r="G207" s="122">
        <f>(F204)/G204</f>
        <v>5.6276298763626935E-2</v>
      </c>
      <c r="H207" s="50"/>
      <c r="I207" s="50"/>
      <c r="J207" s="50"/>
      <c r="K207" s="50"/>
      <c r="N207" s="171"/>
      <c r="O207" s="171"/>
      <c r="P207" s="171"/>
    </row>
    <row r="208" spans="1:20" x14ac:dyDescent="0.2">
      <c r="C208" s="3" t="s">
        <v>497</v>
      </c>
      <c r="F208" s="119">
        <f>F209-F207</f>
        <v>322491208.79000008</v>
      </c>
      <c r="G208" s="123">
        <f>1-G207</f>
        <v>0.94372370123637306</v>
      </c>
      <c r="H208" s="69" t="s">
        <v>508</v>
      </c>
      <c r="I208" s="69"/>
      <c r="J208" s="69"/>
      <c r="K208" s="69"/>
      <c r="N208" s="171"/>
      <c r="O208" s="171"/>
      <c r="P208" s="171"/>
    </row>
    <row r="209" spans="3:13" x14ac:dyDescent="0.2">
      <c r="C209" s="3" t="s">
        <v>498</v>
      </c>
      <c r="F209" s="119">
        <f>G204+I204+K204+M204</f>
        <v>376319561.7700001</v>
      </c>
    </row>
    <row r="210" spans="3:13" x14ac:dyDescent="0.2">
      <c r="F210" s="119"/>
      <c r="L210" s="121"/>
      <c r="M210" s="121"/>
    </row>
    <row r="211" spans="3:13" x14ac:dyDescent="0.2">
      <c r="L211" s="121"/>
      <c r="M211" s="121"/>
    </row>
  </sheetData>
  <mergeCells count="1">
    <mergeCell ref="N205:P208"/>
  </mergeCells>
  <phoneticPr fontId="9" type="noConversion"/>
  <conditionalFormatting sqref="L4:O200 D203:G204 D4:G200 L203:O204">
    <cfRule type="cellIs" dxfId="62" priority="35" stopIfTrue="1" operator="equal">
      <formula>0</formula>
    </cfRule>
  </conditionalFormatting>
  <conditionalFormatting sqref="R4:T201 R203:T203">
    <cfRule type="cellIs" dxfId="61" priority="34" stopIfTrue="1" operator="equal">
      <formula>0</formula>
    </cfRule>
  </conditionalFormatting>
  <conditionalFormatting sqref="L201:O201 D201:G201">
    <cfRule type="cellIs" dxfId="60" priority="28" stopIfTrue="1" operator="equal">
      <formula>0</formula>
    </cfRule>
  </conditionalFormatting>
  <conditionalFormatting sqref="R201:T201">
    <cfRule type="cellIs" dxfId="59" priority="27" stopIfTrue="1" operator="equal">
      <formula>0</formula>
    </cfRule>
  </conditionalFormatting>
  <conditionalFormatting sqref="I4:I200 I203:I204">
    <cfRule type="cellIs" dxfId="58" priority="23" stopIfTrue="1" operator="equal">
      <formula>0</formula>
    </cfRule>
  </conditionalFormatting>
  <conditionalFormatting sqref="I201">
    <cfRule type="cellIs" dxfId="57" priority="21" stopIfTrue="1" operator="equal">
      <formula>0</formula>
    </cfRule>
  </conditionalFormatting>
  <conditionalFormatting sqref="K201">
    <cfRule type="cellIs" dxfId="56" priority="13" stopIfTrue="1" operator="equal">
      <formula>0</formula>
    </cfRule>
  </conditionalFormatting>
  <conditionalFormatting sqref="K4:K200 K203:K204">
    <cfRule type="cellIs" dxfId="55" priority="15" stopIfTrue="1" operator="equal">
      <formula>0</formula>
    </cfRule>
  </conditionalFormatting>
  <conditionalFormatting sqref="H4:H200 H203:H204">
    <cfRule type="cellIs" dxfId="54" priority="12" stopIfTrue="1" operator="equal">
      <formula>0</formula>
    </cfRule>
  </conditionalFormatting>
  <conditionalFormatting sqref="H201">
    <cfRule type="cellIs" dxfId="53" priority="10" stopIfTrue="1" operator="equal">
      <formula>0</formula>
    </cfRule>
  </conditionalFormatting>
  <conditionalFormatting sqref="J4:J200 J203:J204">
    <cfRule type="cellIs" dxfId="52" priority="9" stopIfTrue="1" operator="equal">
      <formula>0</formula>
    </cfRule>
  </conditionalFormatting>
  <conditionalFormatting sqref="J201">
    <cfRule type="cellIs" dxfId="51" priority="7" stopIfTrue="1" operator="equal">
      <formula>0</formula>
    </cfRule>
  </conditionalFormatting>
  <conditionalFormatting sqref="D202:G202 L202:O202">
    <cfRule type="cellIs" dxfId="50" priority="6" stopIfTrue="1" operator="equal">
      <formula>0</formula>
    </cfRule>
  </conditionalFormatting>
  <conditionalFormatting sqref="R202:T202">
    <cfRule type="cellIs" dxfId="49" priority="5" stopIfTrue="1" operator="equal">
      <formula>0</formula>
    </cfRule>
  </conditionalFormatting>
  <conditionalFormatting sqref="I202">
    <cfRule type="cellIs" dxfId="48" priority="4" stopIfTrue="1" operator="equal">
      <formula>0</formula>
    </cfRule>
  </conditionalFormatting>
  <conditionalFormatting sqref="K202">
    <cfRule type="cellIs" dxfId="47" priority="3" stopIfTrue="1" operator="equal">
      <formula>0</formula>
    </cfRule>
  </conditionalFormatting>
  <conditionalFormatting sqref="H202">
    <cfRule type="cellIs" dxfId="46" priority="2" stopIfTrue="1" operator="equal">
      <formula>0</formula>
    </cfRule>
  </conditionalFormatting>
  <conditionalFormatting sqref="J202">
    <cfRule type="cellIs" dxfId="45" priority="1" stopIfTrue="1" operator="equal">
      <formula>0</formula>
    </cfRule>
  </conditionalFormatting>
  <pageMargins left="0.75" right="0.75" top="1" bottom="1" header="0.5" footer="0.5"/>
  <pageSetup scale="40" fitToHeight="0" orientation="landscape" r:id="rId1"/>
  <headerFooter alignWithMargins="0">
    <oddFooter>&amp;LCDE, Public School Finance&amp;C&amp;P&amp;R&amp;D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4"/>
  <sheetViews>
    <sheetView zoomScale="90" zoomScaleNormal="90" workbookViewId="0">
      <pane ySplit="3" topLeftCell="A157" activePane="bottomLeft" state="frozen"/>
      <selection activeCell="B1" sqref="B1"/>
      <selection pane="bottomLeft" activeCell="O4" sqref="O4:O203"/>
    </sheetView>
  </sheetViews>
  <sheetFormatPr defaultRowHeight="12.75" x14ac:dyDescent="0.2"/>
  <cols>
    <col min="1" max="1" width="10" style="1" bestFit="1" customWidth="1"/>
    <col min="2" max="2" width="14.42578125" style="1" bestFit="1" customWidth="1"/>
    <col min="3" max="3" width="45.42578125" style="1" bestFit="1" customWidth="1"/>
    <col min="4" max="7" width="18.42578125" customWidth="1"/>
    <col min="8" max="8" width="2.42578125" customWidth="1"/>
    <col min="9" max="12" width="18.42578125" customWidth="1"/>
    <col min="15" max="17" width="14.85546875" customWidth="1"/>
  </cols>
  <sheetData>
    <row r="1" spans="1:17" x14ac:dyDescent="0.2">
      <c r="A1" s="8"/>
      <c r="B1" s="9"/>
      <c r="C1" s="9"/>
      <c r="D1" s="5" t="s">
        <v>568</v>
      </c>
      <c r="E1" s="5" t="str">
        <f>D1</f>
        <v>FY18-19</v>
      </c>
      <c r="F1" s="5" t="str">
        <f>E1</f>
        <v>FY18-19</v>
      </c>
      <c r="G1" s="5" t="str">
        <f>F1</f>
        <v>FY18-19</v>
      </c>
      <c r="H1" s="30"/>
      <c r="I1" s="5" t="s">
        <v>551</v>
      </c>
      <c r="J1" s="5" t="str">
        <f>I1</f>
        <v>FY17-18</v>
      </c>
      <c r="K1" s="5" t="str">
        <f>I1</f>
        <v>FY17-18</v>
      </c>
      <c r="L1" s="5" t="str">
        <f>I1</f>
        <v>FY17-18</v>
      </c>
      <c r="O1" s="5"/>
      <c r="P1" s="5"/>
      <c r="Q1" s="5"/>
    </row>
    <row r="2" spans="1:17" ht="13.5" thickBot="1" x14ac:dyDescent="0.25">
      <c r="A2" s="11"/>
      <c r="B2" s="12"/>
      <c r="C2" s="12"/>
      <c r="D2" s="6" t="s">
        <v>473</v>
      </c>
      <c r="E2" s="104"/>
      <c r="F2" s="36"/>
      <c r="G2" s="36"/>
      <c r="H2" s="35"/>
      <c r="I2" s="6" t="s">
        <v>473</v>
      </c>
      <c r="J2" s="36"/>
      <c r="K2" s="36"/>
      <c r="L2" s="36"/>
      <c r="O2" s="120" t="s">
        <v>535</v>
      </c>
      <c r="P2" s="13"/>
      <c r="Q2" s="13"/>
    </row>
    <row r="3" spans="1:17" ht="77.25" thickBot="1" x14ac:dyDescent="0.25">
      <c r="A3" s="39" t="s">
        <v>0</v>
      </c>
      <c r="B3" s="40" t="s">
        <v>1</v>
      </c>
      <c r="C3" s="40" t="s">
        <v>2</v>
      </c>
      <c r="D3" s="17" t="s">
        <v>462</v>
      </c>
      <c r="E3" s="105" t="s">
        <v>569</v>
      </c>
      <c r="F3" s="37" t="s">
        <v>570</v>
      </c>
      <c r="G3" s="37" t="s">
        <v>571</v>
      </c>
      <c r="H3" s="38"/>
      <c r="I3" s="45" t="s">
        <v>462</v>
      </c>
      <c r="J3" s="124" t="s">
        <v>552</v>
      </c>
      <c r="K3" s="125" t="s">
        <v>553</v>
      </c>
      <c r="L3" s="125" t="s">
        <v>554</v>
      </c>
      <c r="O3" s="55" t="s">
        <v>532</v>
      </c>
      <c r="P3" s="55" t="s">
        <v>533</v>
      </c>
      <c r="Q3" s="55" t="s">
        <v>534</v>
      </c>
    </row>
    <row r="4" spans="1:17" x14ac:dyDescent="0.2">
      <c r="A4" s="22" t="s">
        <v>3</v>
      </c>
      <c r="B4" s="14" t="s">
        <v>4</v>
      </c>
      <c r="C4" s="67" t="s">
        <v>5</v>
      </c>
      <c r="D4" s="126">
        <v>626026.68000000005</v>
      </c>
      <c r="E4" s="151">
        <v>921806.07000000007</v>
      </c>
      <c r="F4" s="126">
        <v>2544967.71</v>
      </c>
      <c r="G4" s="126">
        <v>2737959.3699999996</v>
      </c>
      <c r="H4" s="146"/>
      <c r="I4" s="126">
        <v>532443.32999999996</v>
      </c>
      <c r="J4" s="151">
        <v>1024827.48</v>
      </c>
      <c r="K4" s="126">
        <v>2789685</v>
      </c>
      <c r="L4" s="126">
        <v>2788336.49</v>
      </c>
      <c r="M4" s="119"/>
      <c r="N4" s="119"/>
      <c r="O4" s="126">
        <f>I4</f>
        <v>532443.32999999996</v>
      </c>
      <c r="P4" s="126">
        <v>0</v>
      </c>
      <c r="Q4" s="126">
        <f>K4</f>
        <v>2789685</v>
      </c>
    </row>
    <row r="5" spans="1:17" x14ac:dyDescent="0.2">
      <c r="A5" s="22" t="s">
        <v>6</v>
      </c>
      <c r="B5" s="14" t="s">
        <v>4</v>
      </c>
      <c r="C5" s="67" t="s">
        <v>7</v>
      </c>
      <c r="D5" s="126">
        <v>2128638.6800000002</v>
      </c>
      <c r="E5" s="151">
        <v>3709705.5999999996</v>
      </c>
      <c r="F5" s="126">
        <v>9922925.6899999995</v>
      </c>
      <c r="G5" s="126">
        <v>10495215.029999997</v>
      </c>
      <c r="H5" s="146"/>
      <c r="I5" s="126">
        <v>2116284.84</v>
      </c>
      <c r="J5" s="151">
        <v>3553920.9299999997</v>
      </c>
      <c r="K5" s="126">
        <v>9544432.4199999999</v>
      </c>
      <c r="L5" s="126">
        <v>9550064.0499999989</v>
      </c>
      <c r="M5" s="119"/>
      <c r="N5" s="119"/>
      <c r="O5" s="126">
        <f t="shared" ref="O5:O68" si="0">I5</f>
        <v>2116284.84</v>
      </c>
      <c r="P5" s="126">
        <v>0</v>
      </c>
      <c r="Q5" s="126">
        <f t="shared" ref="Q5:Q68" si="1">K5</f>
        <v>9544432.4199999999</v>
      </c>
    </row>
    <row r="6" spans="1:17" x14ac:dyDescent="0.2">
      <c r="A6" s="22" t="s">
        <v>8</v>
      </c>
      <c r="B6" s="14" t="s">
        <v>4</v>
      </c>
      <c r="C6" s="67" t="s">
        <v>9</v>
      </c>
      <c r="D6" s="126">
        <v>452762.15</v>
      </c>
      <c r="E6" s="151">
        <v>753692.1100000001</v>
      </c>
      <c r="F6" s="126">
        <v>2090720.66</v>
      </c>
      <c r="G6" s="126">
        <v>2200053.9399999995</v>
      </c>
      <c r="H6" s="146"/>
      <c r="I6" s="126">
        <v>456255.54</v>
      </c>
      <c r="J6" s="151">
        <v>758799.82000000007</v>
      </c>
      <c r="K6" s="126">
        <v>2097265.38</v>
      </c>
      <c r="L6" s="126">
        <v>2069829.6799999997</v>
      </c>
      <c r="M6" s="119"/>
      <c r="N6" s="119"/>
      <c r="O6" s="126">
        <f t="shared" si="0"/>
        <v>456255.54</v>
      </c>
      <c r="P6" s="126">
        <v>0</v>
      </c>
      <c r="Q6" s="126">
        <f t="shared" si="1"/>
        <v>2097265.38</v>
      </c>
    </row>
    <row r="7" spans="1:17" x14ac:dyDescent="0.2">
      <c r="A7" s="22" t="s">
        <v>10</v>
      </c>
      <c r="B7" s="14" t="s">
        <v>4</v>
      </c>
      <c r="C7" s="67" t="s">
        <v>11</v>
      </c>
      <c r="D7" s="126">
        <v>1542586.68</v>
      </c>
      <c r="E7" s="151">
        <v>2530658.96</v>
      </c>
      <c r="F7" s="126">
        <v>6644974.5</v>
      </c>
      <c r="G7" s="126">
        <v>7313396.6799999978</v>
      </c>
      <c r="H7" s="146"/>
      <c r="I7" s="126">
        <v>1503981.13</v>
      </c>
      <c r="J7" s="151">
        <v>2571001.58</v>
      </c>
      <c r="K7" s="126">
        <v>6512264</v>
      </c>
      <c r="L7" s="126">
        <v>5503318.2200000007</v>
      </c>
      <c r="M7" s="119"/>
      <c r="N7" s="119"/>
      <c r="O7" s="126">
        <f t="shared" si="0"/>
        <v>1503981.13</v>
      </c>
      <c r="P7" s="126">
        <v>0</v>
      </c>
      <c r="Q7" s="126">
        <f t="shared" si="1"/>
        <v>6512264</v>
      </c>
    </row>
    <row r="8" spans="1:17" x14ac:dyDescent="0.2">
      <c r="A8" s="22" t="s">
        <v>12</v>
      </c>
      <c r="B8" s="14" t="s">
        <v>4</v>
      </c>
      <c r="C8" s="67" t="s">
        <v>13</v>
      </c>
      <c r="D8" s="126">
        <v>113475.53</v>
      </c>
      <c r="E8" s="151">
        <v>192812.59999999998</v>
      </c>
      <c r="F8" s="126">
        <v>420742.12</v>
      </c>
      <c r="G8" s="126">
        <v>502580.36000000004</v>
      </c>
      <c r="H8" s="146"/>
      <c r="I8" s="126">
        <v>115428.59000000001</v>
      </c>
      <c r="J8" s="151">
        <v>190123.71</v>
      </c>
      <c r="K8" s="126">
        <v>412398.07</v>
      </c>
      <c r="L8" s="126">
        <v>445625.08</v>
      </c>
      <c r="M8" s="119"/>
      <c r="N8" s="119"/>
      <c r="O8" s="126">
        <f t="shared" si="0"/>
        <v>115428.59000000001</v>
      </c>
      <c r="P8" s="126">
        <v>0</v>
      </c>
      <c r="Q8" s="126">
        <f t="shared" si="1"/>
        <v>412398.07</v>
      </c>
    </row>
    <row r="9" spans="1:17" x14ac:dyDescent="0.2">
      <c r="A9" s="22" t="s">
        <v>14</v>
      </c>
      <c r="B9" s="14" t="s">
        <v>4</v>
      </c>
      <c r="C9" s="67" t="s">
        <v>15</v>
      </c>
      <c r="D9" s="126">
        <v>72443.540000000008</v>
      </c>
      <c r="E9" s="151">
        <v>130830.5</v>
      </c>
      <c r="F9" s="126">
        <v>334455.44</v>
      </c>
      <c r="G9" s="126">
        <v>307344.86</v>
      </c>
      <c r="H9" s="146"/>
      <c r="I9" s="126">
        <v>76342.070000000007</v>
      </c>
      <c r="J9" s="151">
        <v>108797.32999999999</v>
      </c>
      <c r="K9" s="126">
        <v>217056.82</v>
      </c>
      <c r="L9" s="126">
        <v>370688.19</v>
      </c>
      <c r="M9" s="119"/>
      <c r="N9" s="119"/>
      <c r="O9" s="126">
        <f t="shared" si="0"/>
        <v>76342.070000000007</v>
      </c>
      <c r="P9" s="126">
        <v>0</v>
      </c>
      <c r="Q9" s="126">
        <f t="shared" si="1"/>
        <v>217056.82</v>
      </c>
    </row>
    <row r="10" spans="1:17" x14ac:dyDescent="0.2">
      <c r="A10" s="22" t="s">
        <v>16</v>
      </c>
      <c r="B10" s="14" t="s">
        <v>4</v>
      </c>
      <c r="C10" s="67" t="s">
        <v>17</v>
      </c>
      <c r="D10" s="126">
        <v>673461.36</v>
      </c>
      <c r="E10" s="151">
        <v>959712.34000000008</v>
      </c>
      <c r="F10" s="126">
        <v>2650128.7999999998</v>
      </c>
      <c r="G10" s="126">
        <v>2488474.9700000002</v>
      </c>
      <c r="H10" s="146"/>
      <c r="I10" s="126">
        <v>567098.25</v>
      </c>
      <c r="J10" s="151">
        <v>1099337.94</v>
      </c>
      <c r="K10" s="126">
        <v>3069105.2</v>
      </c>
      <c r="L10" s="126">
        <v>2497458.5499999998</v>
      </c>
      <c r="M10" s="119"/>
      <c r="N10" s="119"/>
      <c r="O10" s="126">
        <f t="shared" si="0"/>
        <v>567098.25</v>
      </c>
      <c r="P10" s="126">
        <v>0</v>
      </c>
      <c r="Q10" s="126">
        <f t="shared" si="1"/>
        <v>3069105.2</v>
      </c>
    </row>
    <row r="11" spans="1:17" x14ac:dyDescent="0.2">
      <c r="A11" s="22" t="s">
        <v>18</v>
      </c>
      <c r="B11" s="14" t="s">
        <v>19</v>
      </c>
      <c r="C11" s="67" t="s">
        <v>20</v>
      </c>
      <c r="D11" s="126">
        <v>118660.88</v>
      </c>
      <c r="E11" s="151">
        <v>222731.22</v>
      </c>
      <c r="F11" s="126">
        <v>566553.71</v>
      </c>
      <c r="G11" s="126">
        <v>683583.63</v>
      </c>
      <c r="H11" s="146"/>
      <c r="I11" s="126">
        <v>109670.62999999999</v>
      </c>
      <c r="J11" s="151">
        <v>196556.16</v>
      </c>
      <c r="K11" s="126">
        <v>484303.97</v>
      </c>
      <c r="L11" s="126">
        <v>522430.43999999994</v>
      </c>
      <c r="M11" s="119"/>
      <c r="N11" s="119"/>
      <c r="O11" s="126">
        <f t="shared" si="0"/>
        <v>109670.62999999999</v>
      </c>
      <c r="P11" s="126">
        <v>0</v>
      </c>
      <c r="Q11" s="126">
        <f t="shared" si="1"/>
        <v>484303.97</v>
      </c>
    </row>
    <row r="12" spans="1:17" x14ac:dyDescent="0.2">
      <c r="A12" s="22" t="s">
        <v>21</v>
      </c>
      <c r="B12" s="14" t="s">
        <v>19</v>
      </c>
      <c r="C12" s="67" t="s">
        <v>22</v>
      </c>
      <c r="D12" s="126">
        <v>28912.739999999998</v>
      </c>
      <c r="E12" s="151">
        <v>50110.8</v>
      </c>
      <c r="F12" s="126">
        <v>104167.65</v>
      </c>
      <c r="G12" s="126">
        <v>198376.19000000003</v>
      </c>
      <c r="H12" s="146"/>
      <c r="I12" s="126">
        <v>41561.22</v>
      </c>
      <c r="J12" s="151">
        <v>51360.03</v>
      </c>
      <c r="K12" s="126">
        <v>119590.23</v>
      </c>
      <c r="L12" s="126">
        <v>182486.22999999998</v>
      </c>
      <c r="M12" s="119"/>
      <c r="N12" s="119"/>
      <c r="O12" s="126">
        <f t="shared" si="0"/>
        <v>41561.22</v>
      </c>
      <c r="P12" s="126">
        <v>0</v>
      </c>
      <c r="Q12" s="126">
        <f t="shared" si="1"/>
        <v>119590.23</v>
      </c>
    </row>
    <row r="13" spans="1:17" x14ac:dyDescent="0.2">
      <c r="A13" s="22" t="s">
        <v>23</v>
      </c>
      <c r="B13" s="14" t="s">
        <v>24</v>
      </c>
      <c r="C13" s="67" t="s">
        <v>25</v>
      </c>
      <c r="D13" s="126">
        <v>159321.86000000002</v>
      </c>
      <c r="E13" s="151">
        <v>281425.01</v>
      </c>
      <c r="F13" s="126">
        <v>780715.48</v>
      </c>
      <c r="G13" s="126">
        <v>882226.8899999999</v>
      </c>
      <c r="H13" s="146"/>
      <c r="I13" s="126">
        <v>165008.17000000001</v>
      </c>
      <c r="J13" s="151">
        <v>250892.24</v>
      </c>
      <c r="K13" s="126">
        <v>707535</v>
      </c>
      <c r="L13" s="126">
        <v>863319.06999999983</v>
      </c>
      <c r="M13" s="119"/>
      <c r="N13" s="119"/>
      <c r="O13" s="126">
        <f t="shared" si="0"/>
        <v>165008.17000000001</v>
      </c>
      <c r="P13" s="126">
        <v>0</v>
      </c>
      <c r="Q13" s="126">
        <f t="shared" si="1"/>
        <v>707535</v>
      </c>
    </row>
    <row r="14" spans="1:17" x14ac:dyDescent="0.2">
      <c r="A14" s="22" t="s">
        <v>26</v>
      </c>
      <c r="B14" s="14" t="s">
        <v>24</v>
      </c>
      <c r="C14" s="67" t="s">
        <v>27</v>
      </c>
      <c r="D14" s="126">
        <v>182220.13</v>
      </c>
      <c r="E14" s="151">
        <v>202617.76</v>
      </c>
      <c r="F14" s="126">
        <v>571018.44999999995</v>
      </c>
      <c r="G14" s="126">
        <v>581911.04999999993</v>
      </c>
      <c r="H14" s="146"/>
      <c r="I14" s="126">
        <v>147368</v>
      </c>
      <c r="J14" s="151">
        <v>296921.14999999997</v>
      </c>
      <c r="K14" s="126">
        <v>839831.79</v>
      </c>
      <c r="L14" s="126">
        <v>574409.92000000004</v>
      </c>
      <c r="M14" s="119"/>
      <c r="N14" s="119"/>
      <c r="O14" s="126">
        <f t="shared" si="0"/>
        <v>147368</v>
      </c>
      <c r="P14" s="126">
        <v>0</v>
      </c>
      <c r="Q14" s="126">
        <f t="shared" si="1"/>
        <v>839831.79</v>
      </c>
    </row>
    <row r="15" spans="1:17" x14ac:dyDescent="0.2">
      <c r="A15" s="22" t="s">
        <v>28</v>
      </c>
      <c r="B15" s="14" t="s">
        <v>24</v>
      </c>
      <c r="C15" s="67" t="s">
        <v>29</v>
      </c>
      <c r="D15" s="126">
        <v>4586204.29</v>
      </c>
      <c r="E15" s="151">
        <v>7983757.79</v>
      </c>
      <c r="F15" s="126">
        <v>21824007.039999999</v>
      </c>
      <c r="G15" s="126">
        <v>21902642.57</v>
      </c>
      <c r="H15" s="146"/>
      <c r="I15" s="126">
        <v>4408648.54</v>
      </c>
      <c r="J15" s="151">
        <v>7637608.0199999996</v>
      </c>
      <c r="K15" s="126">
        <v>20725395.350000001</v>
      </c>
      <c r="L15" s="126">
        <v>19914807.799999997</v>
      </c>
      <c r="M15" s="119"/>
      <c r="N15" s="119"/>
      <c r="O15" s="126">
        <f t="shared" si="0"/>
        <v>4408648.54</v>
      </c>
      <c r="P15" s="126">
        <v>0</v>
      </c>
      <c r="Q15" s="126">
        <f t="shared" si="1"/>
        <v>20725395.350000001</v>
      </c>
    </row>
    <row r="16" spans="1:17" x14ac:dyDescent="0.2">
      <c r="A16" s="22" t="s">
        <v>30</v>
      </c>
      <c r="B16" s="14" t="s">
        <v>24</v>
      </c>
      <c r="C16" s="67" t="s">
        <v>31</v>
      </c>
      <c r="D16" s="126">
        <v>1050152.8700000001</v>
      </c>
      <c r="E16" s="151">
        <v>2287697.16</v>
      </c>
      <c r="F16" s="126">
        <v>6021542</v>
      </c>
      <c r="G16" s="126">
        <v>4885106.1900000004</v>
      </c>
      <c r="H16" s="146"/>
      <c r="I16" s="126">
        <v>980480.87</v>
      </c>
      <c r="J16" s="151">
        <v>1741840.24</v>
      </c>
      <c r="K16" s="126">
        <v>4651491</v>
      </c>
      <c r="L16" s="126">
        <v>4249814.5100000007</v>
      </c>
      <c r="M16" s="119"/>
      <c r="N16" s="119"/>
      <c r="O16" s="126">
        <f t="shared" si="0"/>
        <v>980480.87</v>
      </c>
      <c r="P16" s="126">
        <v>0</v>
      </c>
      <c r="Q16" s="126">
        <f t="shared" si="1"/>
        <v>4651491</v>
      </c>
    </row>
    <row r="17" spans="1:17" x14ac:dyDescent="0.2">
      <c r="A17" s="22" t="s">
        <v>32</v>
      </c>
      <c r="B17" s="14" t="s">
        <v>24</v>
      </c>
      <c r="C17" s="67" t="s">
        <v>33</v>
      </c>
      <c r="D17" s="126">
        <v>18370.25</v>
      </c>
      <c r="E17" s="151">
        <v>31699.43</v>
      </c>
      <c r="F17" s="126">
        <v>68718.09</v>
      </c>
      <c r="G17" s="126">
        <v>95885.180000000008</v>
      </c>
      <c r="H17" s="146"/>
      <c r="I17" s="126">
        <v>12816.69</v>
      </c>
      <c r="J17" s="151">
        <v>29542.22</v>
      </c>
      <c r="K17" s="126">
        <v>64288.45</v>
      </c>
      <c r="L17" s="126">
        <v>65724.069999999992</v>
      </c>
      <c r="M17" s="119"/>
      <c r="N17" s="119"/>
      <c r="O17" s="126">
        <f t="shared" si="0"/>
        <v>12816.69</v>
      </c>
      <c r="P17" s="126">
        <v>0</v>
      </c>
      <c r="Q17" s="126">
        <f t="shared" si="1"/>
        <v>64288.45</v>
      </c>
    </row>
    <row r="18" spans="1:17" x14ac:dyDescent="0.2">
      <c r="A18" s="22" t="s">
        <v>34</v>
      </c>
      <c r="B18" s="14" t="s">
        <v>24</v>
      </c>
      <c r="C18" s="67" t="s">
        <v>35</v>
      </c>
      <c r="D18" s="126">
        <v>1904854.87</v>
      </c>
      <c r="E18" s="151">
        <v>3202855.98</v>
      </c>
      <c r="F18" s="126">
        <v>8371996.04</v>
      </c>
      <c r="G18" s="126">
        <v>11718988.270000003</v>
      </c>
      <c r="H18" s="146"/>
      <c r="I18" s="126">
        <v>1580675.16</v>
      </c>
      <c r="J18" s="151">
        <v>3110655.05</v>
      </c>
      <c r="K18" s="126">
        <v>8083598.7300000004</v>
      </c>
      <c r="L18" s="126">
        <v>11844279.059999999</v>
      </c>
      <c r="M18" s="119"/>
      <c r="N18" s="119"/>
      <c r="O18" s="126">
        <f t="shared" si="0"/>
        <v>1580675.16</v>
      </c>
      <c r="P18" s="126">
        <v>0</v>
      </c>
      <c r="Q18" s="126">
        <f t="shared" si="1"/>
        <v>8083598.7300000004</v>
      </c>
    </row>
    <row r="19" spans="1:17" x14ac:dyDescent="0.2">
      <c r="A19" s="22" t="s">
        <v>36</v>
      </c>
      <c r="B19" s="14" t="s">
        <v>24</v>
      </c>
      <c r="C19" s="67" t="s">
        <v>37</v>
      </c>
      <c r="D19" s="126">
        <v>63658.35</v>
      </c>
      <c r="E19" s="151">
        <v>124794.20999999999</v>
      </c>
      <c r="F19" s="126">
        <v>283508.45</v>
      </c>
      <c r="G19" s="126">
        <v>283175.11</v>
      </c>
      <c r="H19" s="146"/>
      <c r="I19" s="126">
        <v>65291.62</v>
      </c>
      <c r="J19" s="151">
        <v>102916.79999999999</v>
      </c>
      <c r="K19" s="126">
        <v>222370.65</v>
      </c>
      <c r="L19" s="126">
        <v>284865.98</v>
      </c>
      <c r="M19" s="119"/>
      <c r="N19" s="119"/>
      <c r="O19" s="126">
        <f t="shared" si="0"/>
        <v>65291.62</v>
      </c>
      <c r="P19" s="126">
        <v>0</v>
      </c>
      <c r="Q19" s="126">
        <f t="shared" si="1"/>
        <v>222370.65</v>
      </c>
    </row>
    <row r="20" spans="1:17" x14ac:dyDescent="0.2">
      <c r="A20" s="22" t="s">
        <v>38</v>
      </c>
      <c r="B20" s="14" t="s">
        <v>39</v>
      </c>
      <c r="C20" s="67" t="s">
        <v>40</v>
      </c>
      <c r="D20" s="126">
        <v>145371.72</v>
      </c>
      <c r="E20" s="151">
        <v>292939.32</v>
      </c>
      <c r="F20" s="126">
        <v>728221.26</v>
      </c>
      <c r="G20" s="126">
        <v>850616.41999999981</v>
      </c>
      <c r="H20" s="146"/>
      <c r="I20" s="126">
        <v>132712.35999999999</v>
      </c>
      <c r="J20" s="151">
        <v>240221.12000000002</v>
      </c>
      <c r="K20" s="126">
        <v>587123.22</v>
      </c>
      <c r="L20" s="126">
        <v>878441.27</v>
      </c>
      <c r="M20" s="119"/>
      <c r="N20" s="119"/>
      <c r="O20" s="126">
        <f t="shared" si="0"/>
        <v>132712.35999999999</v>
      </c>
      <c r="P20" s="126">
        <v>0</v>
      </c>
      <c r="Q20" s="126">
        <f t="shared" si="1"/>
        <v>587123.22</v>
      </c>
    </row>
    <row r="21" spans="1:17" x14ac:dyDescent="0.2">
      <c r="A21" s="22" t="s">
        <v>41</v>
      </c>
      <c r="B21" s="14" t="s">
        <v>42</v>
      </c>
      <c r="C21" s="67" t="s">
        <v>43</v>
      </c>
      <c r="D21" s="126">
        <v>32321.9</v>
      </c>
      <c r="E21" s="151">
        <v>47933.869999999995</v>
      </c>
      <c r="F21" s="126">
        <v>85772.42</v>
      </c>
      <c r="G21" s="126">
        <v>143875.76</v>
      </c>
      <c r="H21" s="146"/>
      <c r="I21" s="126">
        <v>33534.94</v>
      </c>
      <c r="J21" s="151">
        <v>48777.36</v>
      </c>
      <c r="K21" s="126">
        <v>86493.79</v>
      </c>
      <c r="L21" s="126">
        <v>240548.45</v>
      </c>
      <c r="M21" s="119"/>
      <c r="N21" s="119"/>
      <c r="O21" s="126">
        <f t="shared" si="0"/>
        <v>33534.94</v>
      </c>
      <c r="P21" s="126">
        <v>0</v>
      </c>
      <c r="Q21" s="126">
        <f t="shared" si="1"/>
        <v>86493.79</v>
      </c>
    </row>
    <row r="22" spans="1:17" x14ac:dyDescent="0.2">
      <c r="A22" s="22" t="s">
        <v>44</v>
      </c>
      <c r="B22" s="14" t="s">
        <v>42</v>
      </c>
      <c r="C22" s="67" t="s">
        <v>45</v>
      </c>
      <c r="D22" s="126">
        <v>13511.54</v>
      </c>
      <c r="E22" s="151">
        <v>18193.47</v>
      </c>
      <c r="F22" s="126">
        <v>33520.39</v>
      </c>
      <c r="G22" s="126">
        <v>70144.05</v>
      </c>
      <c r="H22" s="146"/>
      <c r="I22" s="126">
        <v>15437.36</v>
      </c>
      <c r="J22" s="151">
        <v>20165.77</v>
      </c>
      <c r="K22" s="126">
        <v>33556.269999999997</v>
      </c>
      <c r="L22" s="126">
        <v>47415.88</v>
      </c>
      <c r="M22" s="119"/>
      <c r="N22" s="119"/>
      <c r="O22" s="126">
        <f t="shared" si="0"/>
        <v>15437.36</v>
      </c>
      <c r="P22" s="126">
        <v>0</v>
      </c>
      <c r="Q22" s="126">
        <f t="shared" si="1"/>
        <v>33556.269999999997</v>
      </c>
    </row>
    <row r="23" spans="1:17" x14ac:dyDescent="0.2">
      <c r="A23" s="22" t="s">
        <v>46</v>
      </c>
      <c r="B23" s="14" t="s">
        <v>42</v>
      </c>
      <c r="C23" s="67" t="s">
        <v>47</v>
      </c>
      <c r="D23" s="126">
        <v>25809.52</v>
      </c>
      <c r="E23" s="151">
        <v>40025.839999999997</v>
      </c>
      <c r="F23" s="126">
        <v>76224.39</v>
      </c>
      <c r="G23" s="126">
        <v>133930.04</v>
      </c>
      <c r="H23" s="146"/>
      <c r="I23" s="126">
        <v>26706.16</v>
      </c>
      <c r="J23" s="151">
        <v>38936.32</v>
      </c>
      <c r="K23" s="126">
        <v>74217.279999999999</v>
      </c>
      <c r="L23" s="126">
        <v>186466.5</v>
      </c>
      <c r="M23" s="119"/>
      <c r="N23" s="119"/>
      <c r="O23" s="126">
        <f t="shared" si="0"/>
        <v>26706.16</v>
      </c>
      <c r="P23" s="126">
        <v>0</v>
      </c>
      <c r="Q23" s="126">
        <f t="shared" si="1"/>
        <v>74217.279999999999</v>
      </c>
    </row>
    <row r="24" spans="1:17" x14ac:dyDescent="0.2">
      <c r="A24" s="22" t="s">
        <v>48</v>
      </c>
      <c r="B24" s="14" t="s">
        <v>42</v>
      </c>
      <c r="C24" s="67" t="s">
        <v>49</v>
      </c>
      <c r="D24" s="126">
        <v>7546.91</v>
      </c>
      <c r="E24" s="151">
        <v>6691.03</v>
      </c>
      <c r="F24" s="126">
        <v>11928.49</v>
      </c>
      <c r="G24" s="126">
        <v>44852.310000000005</v>
      </c>
      <c r="H24" s="146"/>
      <c r="I24" s="126">
        <v>10368.34</v>
      </c>
      <c r="J24" s="151">
        <v>8921.86</v>
      </c>
      <c r="K24" s="126">
        <v>15727.4</v>
      </c>
      <c r="L24" s="126">
        <v>59975.61</v>
      </c>
      <c r="M24" s="119"/>
      <c r="N24" s="119"/>
      <c r="O24" s="126">
        <f t="shared" si="0"/>
        <v>10368.34</v>
      </c>
      <c r="P24" s="126">
        <v>0</v>
      </c>
      <c r="Q24" s="126">
        <f t="shared" si="1"/>
        <v>15727.4</v>
      </c>
    </row>
    <row r="25" spans="1:17" x14ac:dyDescent="0.2">
      <c r="A25" s="22" t="s">
        <v>50</v>
      </c>
      <c r="B25" s="14" t="s">
        <v>42</v>
      </c>
      <c r="C25" s="67" t="s">
        <v>51</v>
      </c>
      <c r="D25" s="126">
        <v>12728.130000000001</v>
      </c>
      <c r="E25" s="151">
        <v>16017.810000000001</v>
      </c>
      <c r="F25" s="126">
        <v>26593.96</v>
      </c>
      <c r="G25" s="126">
        <v>92644.700000000012</v>
      </c>
      <c r="H25" s="146"/>
      <c r="I25" s="126">
        <v>12620.31</v>
      </c>
      <c r="J25" s="151">
        <v>16916.079999999998</v>
      </c>
      <c r="K25" s="126">
        <v>35458.58</v>
      </c>
      <c r="L25" s="126">
        <v>60754.55</v>
      </c>
      <c r="M25" s="119"/>
      <c r="N25" s="119"/>
      <c r="O25" s="126">
        <f t="shared" si="0"/>
        <v>12620.31</v>
      </c>
      <c r="P25" s="126">
        <v>0</v>
      </c>
      <c r="Q25" s="126">
        <f t="shared" si="1"/>
        <v>35458.58</v>
      </c>
    </row>
    <row r="26" spans="1:17" x14ac:dyDescent="0.2">
      <c r="A26" s="22" t="s">
        <v>52</v>
      </c>
      <c r="B26" s="14" t="s">
        <v>53</v>
      </c>
      <c r="C26" s="67" t="s">
        <v>54</v>
      </c>
      <c r="D26" s="126">
        <v>27272.449999999997</v>
      </c>
      <c r="E26" s="151">
        <v>37862.239999999998</v>
      </c>
      <c r="F26" s="126">
        <v>84043.24</v>
      </c>
      <c r="G26" s="126">
        <v>176872.28999999998</v>
      </c>
      <c r="H26" s="146"/>
      <c r="I26" s="126">
        <v>28386.69</v>
      </c>
      <c r="J26" s="151">
        <v>32168.739999999998</v>
      </c>
      <c r="K26" s="126">
        <v>70701.16</v>
      </c>
      <c r="L26" s="126">
        <v>137728.69</v>
      </c>
      <c r="M26" s="119"/>
      <c r="N26" s="119"/>
      <c r="O26" s="126">
        <f t="shared" si="0"/>
        <v>28386.69</v>
      </c>
      <c r="P26" s="126">
        <v>0</v>
      </c>
      <c r="Q26" s="126">
        <f t="shared" si="1"/>
        <v>70701.16</v>
      </c>
    </row>
    <row r="27" spans="1:17" x14ac:dyDescent="0.2">
      <c r="A27" s="22" t="s">
        <v>55</v>
      </c>
      <c r="B27" s="14" t="s">
        <v>53</v>
      </c>
      <c r="C27" s="67" t="s">
        <v>56</v>
      </c>
      <c r="D27" s="126">
        <v>29608.5</v>
      </c>
      <c r="E27" s="151">
        <v>40995.899999999994</v>
      </c>
      <c r="F27" s="126">
        <v>94101.19</v>
      </c>
      <c r="G27" s="126">
        <v>114873.72</v>
      </c>
      <c r="H27" s="146"/>
      <c r="I27" s="126">
        <v>30934.43</v>
      </c>
      <c r="J27" s="151">
        <v>49879.100000000006</v>
      </c>
      <c r="K27" s="126">
        <v>115960.16</v>
      </c>
      <c r="L27" s="126">
        <v>175655.96</v>
      </c>
      <c r="M27" s="119"/>
      <c r="N27" s="119"/>
      <c r="O27" s="126">
        <f t="shared" si="0"/>
        <v>30934.43</v>
      </c>
      <c r="P27" s="126">
        <v>0</v>
      </c>
      <c r="Q27" s="126">
        <f t="shared" si="1"/>
        <v>115960.16</v>
      </c>
    </row>
    <row r="28" spans="1:17" x14ac:dyDescent="0.2">
      <c r="A28" s="22" t="s">
        <v>57</v>
      </c>
      <c r="B28" s="14" t="s">
        <v>58</v>
      </c>
      <c r="C28" s="67" t="s">
        <v>59</v>
      </c>
      <c r="D28" s="126">
        <v>2096250.74</v>
      </c>
      <c r="E28" s="151">
        <v>3609541.1100000003</v>
      </c>
      <c r="F28" s="126">
        <v>9258017.7100000009</v>
      </c>
      <c r="G28" s="126">
        <v>11190202.08</v>
      </c>
      <c r="H28" s="146"/>
      <c r="I28" s="126">
        <v>1879927.6600000001</v>
      </c>
      <c r="J28" s="151">
        <v>3456018.87</v>
      </c>
      <c r="K28" s="126">
        <v>8898521.3699999992</v>
      </c>
      <c r="L28" s="126">
        <v>9447052.9500000011</v>
      </c>
      <c r="M28" s="119"/>
      <c r="N28" s="119"/>
      <c r="O28" s="126">
        <f t="shared" si="0"/>
        <v>1879927.6600000001</v>
      </c>
      <c r="P28" s="126">
        <v>0</v>
      </c>
      <c r="Q28" s="126">
        <f t="shared" si="1"/>
        <v>8898521.3699999992</v>
      </c>
    </row>
    <row r="29" spans="1:17" x14ac:dyDescent="0.2">
      <c r="A29" s="22" t="s">
        <v>60</v>
      </c>
      <c r="B29" s="14" t="s">
        <v>58</v>
      </c>
      <c r="C29" s="67" t="s">
        <v>61</v>
      </c>
      <c r="D29" s="126">
        <v>3363465.63</v>
      </c>
      <c r="E29" s="151">
        <v>5736545.5200000005</v>
      </c>
      <c r="F29" s="126">
        <v>15140074</v>
      </c>
      <c r="G29" s="126">
        <v>15059900.930000005</v>
      </c>
      <c r="H29" s="146"/>
      <c r="I29" s="126">
        <v>3456331.64</v>
      </c>
      <c r="J29" s="151">
        <v>5223669.32</v>
      </c>
      <c r="K29" s="126">
        <v>13898237</v>
      </c>
      <c r="L29" s="126">
        <v>14721236.170000006</v>
      </c>
      <c r="M29" s="119"/>
      <c r="N29" s="119"/>
      <c r="O29" s="126">
        <f t="shared" si="0"/>
        <v>3456331.64</v>
      </c>
      <c r="P29" s="126">
        <v>0</v>
      </c>
      <c r="Q29" s="126">
        <f t="shared" si="1"/>
        <v>13898237</v>
      </c>
    </row>
    <row r="30" spans="1:17" x14ac:dyDescent="0.2">
      <c r="A30" s="22" t="s">
        <v>62</v>
      </c>
      <c r="B30" s="14" t="s">
        <v>63</v>
      </c>
      <c r="C30" s="67" t="s">
        <v>64</v>
      </c>
      <c r="D30" s="126">
        <v>99647.44</v>
      </c>
      <c r="E30" s="151">
        <v>146179.03</v>
      </c>
      <c r="F30" s="126">
        <v>371445.83</v>
      </c>
      <c r="G30" s="126">
        <v>538373.34</v>
      </c>
      <c r="H30" s="146"/>
      <c r="I30" s="126">
        <v>83505.859999999986</v>
      </c>
      <c r="J30" s="151">
        <v>163430.06</v>
      </c>
      <c r="K30" s="126">
        <v>419791</v>
      </c>
      <c r="L30" s="126">
        <v>431451.64999999997</v>
      </c>
      <c r="M30" s="119"/>
      <c r="N30" s="119"/>
      <c r="O30" s="126">
        <f t="shared" si="0"/>
        <v>83505.859999999986</v>
      </c>
      <c r="P30" s="126">
        <v>0</v>
      </c>
      <c r="Q30" s="126">
        <f t="shared" si="1"/>
        <v>419791</v>
      </c>
    </row>
    <row r="31" spans="1:17" x14ac:dyDescent="0.2">
      <c r="A31" s="22" t="s">
        <v>65</v>
      </c>
      <c r="B31" s="14" t="s">
        <v>63</v>
      </c>
      <c r="C31" s="67" t="s">
        <v>66</v>
      </c>
      <c r="D31" s="126">
        <v>42157.18</v>
      </c>
      <c r="E31" s="151">
        <v>79532.78</v>
      </c>
      <c r="F31" s="126">
        <v>198439.36</v>
      </c>
      <c r="G31" s="126">
        <v>324741.15000000002</v>
      </c>
      <c r="H31" s="146"/>
      <c r="I31" s="126">
        <v>51706.229999999996</v>
      </c>
      <c r="J31" s="151">
        <v>72809.06</v>
      </c>
      <c r="K31" s="126">
        <v>183800.57</v>
      </c>
      <c r="L31" s="126">
        <v>517487.30000000005</v>
      </c>
      <c r="M31" s="119"/>
      <c r="N31" s="119"/>
      <c r="O31" s="126">
        <f t="shared" si="0"/>
        <v>51706.229999999996</v>
      </c>
      <c r="P31" s="126">
        <v>0</v>
      </c>
      <c r="Q31" s="126">
        <f t="shared" si="1"/>
        <v>183800.57</v>
      </c>
    </row>
    <row r="32" spans="1:17" x14ac:dyDescent="0.2">
      <c r="A32" s="22" t="s">
        <v>67</v>
      </c>
      <c r="B32" s="14" t="s">
        <v>68</v>
      </c>
      <c r="C32" s="67" t="s">
        <v>69</v>
      </c>
      <c r="D32" s="126">
        <v>45689.96</v>
      </c>
      <c r="E32" s="151">
        <v>77831</v>
      </c>
      <c r="F32" s="126">
        <v>172896.58</v>
      </c>
      <c r="G32" s="126">
        <v>162904.5</v>
      </c>
      <c r="H32" s="146"/>
      <c r="I32" s="126">
        <v>47195.56</v>
      </c>
      <c r="J32" s="151">
        <v>73134.61</v>
      </c>
      <c r="K32" s="126">
        <v>154594.26</v>
      </c>
      <c r="L32" s="126">
        <v>180227.31</v>
      </c>
      <c r="M32" s="119"/>
      <c r="N32" s="119"/>
      <c r="O32" s="126">
        <f t="shared" si="0"/>
        <v>47195.56</v>
      </c>
      <c r="P32" s="126">
        <v>0</v>
      </c>
      <c r="Q32" s="126">
        <f t="shared" si="1"/>
        <v>154594.26</v>
      </c>
    </row>
    <row r="33" spans="1:17" x14ac:dyDescent="0.2">
      <c r="A33" s="22" t="s">
        <v>70</v>
      </c>
      <c r="B33" s="14" t="s">
        <v>68</v>
      </c>
      <c r="C33" s="67" t="s">
        <v>71</v>
      </c>
      <c r="D33" s="126">
        <v>28657.010000000002</v>
      </c>
      <c r="E33" s="151">
        <v>47912.740000000005</v>
      </c>
      <c r="F33" s="126">
        <v>102174.98</v>
      </c>
      <c r="G33" s="126">
        <v>147335.09</v>
      </c>
      <c r="H33" s="146"/>
      <c r="I33" s="126">
        <v>32103.93</v>
      </c>
      <c r="J33" s="151">
        <v>48929.539999999994</v>
      </c>
      <c r="K33" s="126">
        <v>99292.9</v>
      </c>
      <c r="L33" s="126">
        <v>162610.25</v>
      </c>
      <c r="M33" s="119"/>
      <c r="N33" s="119"/>
      <c r="O33" s="126">
        <f t="shared" si="0"/>
        <v>32103.93</v>
      </c>
      <c r="P33" s="126">
        <v>0</v>
      </c>
      <c r="Q33" s="126">
        <f t="shared" si="1"/>
        <v>99292.9</v>
      </c>
    </row>
    <row r="34" spans="1:17" x14ac:dyDescent="0.2">
      <c r="A34" s="22" t="s">
        <v>72</v>
      </c>
      <c r="B34" s="14" t="s">
        <v>73</v>
      </c>
      <c r="C34" s="67" t="s">
        <v>74</v>
      </c>
      <c r="D34" s="126">
        <v>213180.3</v>
      </c>
      <c r="E34" s="151">
        <v>337984.37</v>
      </c>
      <c r="F34" s="126">
        <v>786470.89</v>
      </c>
      <c r="G34" s="126">
        <v>1011525.75</v>
      </c>
      <c r="H34" s="146"/>
      <c r="I34" s="126">
        <v>219046.06</v>
      </c>
      <c r="J34" s="151">
        <v>348404.35</v>
      </c>
      <c r="K34" s="126">
        <v>830025.63</v>
      </c>
      <c r="L34" s="126">
        <v>972381.38</v>
      </c>
      <c r="M34" s="119"/>
      <c r="N34" s="119"/>
      <c r="O34" s="126">
        <f t="shared" si="0"/>
        <v>219046.06</v>
      </c>
      <c r="P34" s="126">
        <v>0</v>
      </c>
      <c r="Q34" s="126">
        <f t="shared" si="1"/>
        <v>830025.63</v>
      </c>
    </row>
    <row r="35" spans="1:17" x14ac:dyDescent="0.2">
      <c r="A35" s="22" t="s">
        <v>75</v>
      </c>
      <c r="B35" s="14" t="s">
        <v>76</v>
      </c>
      <c r="C35" s="67" t="s">
        <v>77</v>
      </c>
      <c r="D35" s="126">
        <v>82490.290000000008</v>
      </c>
      <c r="E35" s="151">
        <v>132446.85</v>
      </c>
      <c r="F35" s="126">
        <v>329719</v>
      </c>
      <c r="G35" s="126">
        <v>370289.9</v>
      </c>
      <c r="H35" s="146"/>
      <c r="I35" s="126">
        <v>83086.78</v>
      </c>
      <c r="J35" s="151">
        <v>138300.16</v>
      </c>
      <c r="K35" s="126">
        <v>341780.55</v>
      </c>
      <c r="L35" s="126">
        <v>341132.17000000004</v>
      </c>
      <c r="M35" s="119"/>
      <c r="N35" s="119"/>
      <c r="O35" s="126">
        <f t="shared" si="0"/>
        <v>83086.78</v>
      </c>
      <c r="P35" s="126">
        <v>0</v>
      </c>
      <c r="Q35" s="126">
        <f t="shared" si="1"/>
        <v>341780.55</v>
      </c>
    </row>
    <row r="36" spans="1:17" x14ac:dyDescent="0.2">
      <c r="A36" s="22" t="s">
        <v>78</v>
      </c>
      <c r="B36" s="14" t="s">
        <v>76</v>
      </c>
      <c r="C36" s="67" t="s">
        <v>79</v>
      </c>
      <c r="D36" s="126">
        <v>31279.969999999998</v>
      </c>
      <c r="E36" s="151">
        <v>47609.38</v>
      </c>
      <c r="F36" s="126">
        <v>113391.41</v>
      </c>
      <c r="G36" s="126">
        <v>157802.22</v>
      </c>
      <c r="H36" s="146"/>
      <c r="I36" s="126">
        <v>28005.040000000001</v>
      </c>
      <c r="J36" s="151">
        <v>51481.39</v>
      </c>
      <c r="K36" s="126">
        <v>118954.77</v>
      </c>
      <c r="L36" s="126">
        <v>148480.65000000002</v>
      </c>
      <c r="M36" s="119"/>
      <c r="N36" s="119"/>
      <c r="O36" s="126">
        <f t="shared" si="0"/>
        <v>28005.040000000001</v>
      </c>
      <c r="P36" s="126">
        <v>0</v>
      </c>
      <c r="Q36" s="126">
        <f t="shared" si="1"/>
        <v>118954.77</v>
      </c>
    </row>
    <row r="37" spans="1:17" x14ac:dyDescent="0.2">
      <c r="A37" s="22" t="s">
        <v>80</v>
      </c>
      <c r="B37" s="14" t="s">
        <v>76</v>
      </c>
      <c r="C37" s="67" t="s">
        <v>81</v>
      </c>
      <c r="D37" s="126">
        <v>28467.19</v>
      </c>
      <c r="E37" s="151">
        <v>69446.26999999999</v>
      </c>
      <c r="F37" s="126">
        <v>188658.55</v>
      </c>
      <c r="G37" s="126">
        <v>136751.96000000002</v>
      </c>
      <c r="H37" s="146"/>
      <c r="I37" s="126">
        <v>33978</v>
      </c>
      <c r="J37" s="151">
        <v>47682.09</v>
      </c>
      <c r="K37" s="126">
        <v>120730.93</v>
      </c>
      <c r="L37" s="126">
        <v>90683.17</v>
      </c>
      <c r="M37" s="119"/>
      <c r="N37" s="119"/>
      <c r="O37" s="126">
        <f t="shared" si="0"/>
        <v>33978</v>
      </c>
      <c r="P37" s="126">
        <v>0</v>
      </c>
      <c r="Q37" s="126">
        <f t="shared" si="1"/>
        <v>120730.93</v>
      </c>
    </row>
    <row r="38" spans="1:17" x14ac:dyDescent="0.2">
      <c r="A38" s="22" t="s">
        <v>82</v>
      </c>
      <c r="B38" s="14" t="s">
        <v>83</v>
      </c>
      <c r="C38" s="67" t="s">
        <v>84</v>
      </c>
      <c r="D38" s="126">
        <v>40100.840000000004</v>
      </c>
      <c r="E38" s="151">
        <v>77149.239999999991</v>
      </c>
      <c r="F38" s="126">
        <v>183179.95</v>
      </c>
      <c r="G38" s="126">
        <v>125800.42000000001</v>
      </c>
      <c r="H38" s="146"/>
      <c r="I38" s="126">
        <v>32539.519999999997</v>
      </c>
      <c r="J38" s="151">
        <v>65446.899999999994</v>
      </c>
      <c r="K38" s="126">
        <v>141304.70000000001</v>
      </c>
      <c r="L38" s="126">
        <v>110261.38</v>
      </c>
      <c r="M38" s="119"/>
      <c r="N38" s="119"/>
      <c r="O38" s="126">
        <f t="shared" si="0"/>
        <v>32539.519999999997</v>
      </c>
      <c r="P38" s="126">
        <v>0</v>
      </c>
      <c r="Q38" s="126">
        <f t="shared" si="1"/>
        <v>141304.70000000001</v>
      </c>
    </row>
    <row r="39" spans="1:17" x14ac:dyDescent="0.2">
      <c r="A39" s="22" t="s">
        <v>85</v>
      </c>
      <c r="B39" s="14" t="s">
        <v>83</v>
      </c>
      <c r="C39" s="67" t="s">
        <v>86</v>
      </c>
      <c r="D39" s="126">
        <v>35851.089999999997</v>
      </c>
      <c r="E39" s="151">
        <v>63849.1</v>
      </c>
      <c r="F39" s="126">
        <v>170604.03</v>
      </c>
      <c r="G39" s="126">
        <v>162829.15</v>
      </c>
      <c r="H39" s="146"/>
      <c r="I39" s="126">
        <v>36392.42</v>
      </c>
      <c r="J39" s="151">
        <v>42484.24</v>
      </c>
      <c r="K39" s="126">
        <v>103334.84</v>
      </c>
      <c r="L39" s="126">
        <v>158675.16</v>
      </c>
      <c r="M39" s="119"/>
      <c r="N39" s="119"/>
      <c r="O39" s="126">
        <f t="shared" si="0"/>
        <v>36392.42</v>
      </c>
      <c r="P39" s="126">
        <v>0</v>
      </c>
      <c r="Q39" s="126">
        <f t="shared" si="1"/>
        <v>103334.84</v>
      </c>
    </row>
    <row r="40" spans="1:17" x14ac:dyDescent="0.2">
      <c r="A40" s="22" t="s">
        <v>87</v>
      </c>
      <c r="B40" s="14" t="s">
        <v>88</v>
      </c>
      <c r="C40" s="67" t="s">
        <v>89</v>
      </c>
      <c r="D40" s="126">
        <v>33626.720000000001</v>
      </c>
      <c r="E40" s="151">
        <v>48163.59</v>
      </c>
      <c r="F40" s="126">
        <v>101673.42</v>
      </c>
      <c r="G40" s="126">
        <v>159937.9</v>
      </c>
      <c r="H40" s="146"/>
      <c r="I40" s="126">
        <v>35230.89</v>
      </c>
      <c r="J40" s="151">
        <v>45883.229999999996</v>
      </c>
      <c r="K40" s="126">
        <v>96410.64</v>
      </c>
      <c r="L40" s="126">
        <v>206530.92999999996</v>
      </c>
      <c r="M40" s="119"/>
      <c r="N40" s="119"/>
      <c r="O40" s="126">
        <f t="shared" si="0"/>
        <v>35230.89</v>
      </c>
      <c r="P40" s="126">
        <v>0</v>
      </c>
      <c r="Q40" s="126">
        <f t="shared" si="1"/>
        <v>96410.64</v>
      </c>
    </row>
    <row r="41" spans="1:17" x14ac:dyDescent="0.2">
      <c r="A41" s="22" t="s">
        <v>90</v>
      </c>
      <c r="B41" s="14" t="s">
        <v>91</v>
      </c>
      <c r="C41" s="68" t="s">
        <v>92</v>
      </c>
      <c r="D41" s="126">
        <v>38596.409999999996</v>
      </c>
      <c r="E41" s="151">
        <v>72263.199999999997</v>
      </c>
      <c r="F41" s="126">
        <v>177073.78</v>
      </c>
      <c r="G41" s="126">
        <v>310256.20999999996</v>
      </c>
      <c r="H41" s="146"/>
      <c r="I41" s="126">
        <v>35894.409999999996</v>
      </c>
      <c r="J41" s="151">
        <v>63985.07</v>
      </c>
      <c r="K41" s="126">
        <v>150689.74</v>
      </c>
      <c r="L41" s="126">
        <v>308970.71000000002</v>
      </c>
      <c r="M41" s="119"/>
      <c r="N41" s="119"/>
      <c r="O41" s="126">
        <f t="shared" si="0"/>
        <v>35894.409999999996</v>
      </c>
      <c r="P41" s="126">
        <v>0</v>
      </c>
      <c r="Q41" s="126">
        <f t="shared" si="1"/>
        <v>150689.74</v>
      </c>
    </row>
    <row r="42" spans="1:17" x14ac:dyDescent="0.2">
      <c r="A42" s="22" t="s">
        <v>93</v>
      </c>
      <c r="B42" s="14" t="s">
        <v>94</v>
      </c>
      <c r="C42" s="67" t="s">
        <v>95</v>
      </c>
      <c r="D42" s="126">
        <v>319127.74</v>
      </c>
      <c r="E42" s="151">
        <v>421665.54000000004</v>
      </c>
      <c r="F42" s="126">
        <v>987571.17</v>
      </c>
      <c r="G42" s="126">
        <v>2085055.72</v>
      </c>
      <c r="H42" s="146"/>
      <c r="I42" s="126">
        <v>326934.27999999997</v>
      </c>
      <c r="J42" s="151">
        <v>495354.64</v>
      </c>
      <c r="K42" s="126">
        <v>1184888</v>
      </c>
      <c r="L42" s="126">
        <v>1903092.0799999998</v>
      </c>
      <c r="M42" s="119"/>
      <c r="N42" s="119"/>
      <c r="O42" s="126">
        <f t="shared" si="0"/>
        <v>326934.27999999997</v>
      </c>
      <c r="P42" s="126">
        <v>0</v>
      </c>
      <c r="Q42" s="126">
        <f t="shared" si="1"/>
        <v>1184888</v>
      </c>
    </row>
    <row r="43" spans="1:17" x14ac:dyDescent="0.2">
      <c r="A43" s="22" t="s">
        <v>96</v>
      </c>
      <c r="B43" s="14" t="s">
        <v>97</v>
      </c>
      <c r="C43" s="67" t="s">
        <v>98</v>
      </c>
      <c r="D43" s="126">
        <v>5700071.0700000003</v>
      </c>
      <c r="E43" s="151">
        <v>11004775.109999999</v>
      </c>
      <c r="F43" s="126">
        <v>30682254.960000001</v>
      </c>
      <c r="G43" s="126">
        <v>26709387.640000008</v>
      </c>
      <c r="H43" s="146"/>
      <c r="I43" s="126">
        <v>5735321.96</v>
      </c>
      <c r="J43" s="151">
        <v>9551049.6899999995</v>
      </c>
      <c r="K43" s="126">
        <v>26301471.23</v>
      </c>
      <c r="L43" s="126">
        <v>32803994.04000001</v>
      </c>
      <c r="M43" s="119"/>
      <c r="N43" s="119"/>
      <c r="O43" s="126">
        <f t="shared" si="0"/>
        <v>5735321.96</v>
      </c>
      <c r="P43" s="126">
        <v>0</v>
      </c>
      <c r="Q43" s="126">
        <f t="shared" si="1"/>
        <v>26301471.23</v>
      </c>
    </row>
    <row r="44" spans="1:17" x14ac:dyDescent="0.2">
      <c r="A44" s="22" t="s">
        <v>99</v>
      </c>
      <c r="B44" s="14" t="s">
        <v>100</v>
      </c>
      <c r="C44" s="67" t="s">
        <v>101</v>
      </c>
      <c r="D44" s="126">
        <v>45046.899999999994</v>
      </c>
      <c r="E44" s="151">
        <v>62550.509999999995</v>
      </c>
      <c r="F44" s="126">
        <v>130598.6</v>
      </c>
      <c r="G44" s="126">
        <v>227294</v>
      </c>
      <c r="H44" s="146"/>
      <c r="I44" s="126">
        <v>49281.279999999999</v>
      </c>
      <c r="J44" s="151">
        <v>69153.31</v>
      </c>
      <c r="K44" s="126">
        <v>165619.17000000001</v>
      </c>
      <c r="L44" s="126">
        <v>307988.5</v>
      </c>
      <c r="M44" s="119"/>
      <c r="N44" s="119"/>
      <c r="O44" s="126">
        <f t="shared" si="0"/>
        <v>49281.279999999999</v>
      </c>
      <c r="P44" s="126">
        <v>0</v>
      </c>
      <c r="Q44" s="126">
        <f t="shared" si="1"/>
        <v>165619.17000000001</v>
      </c>
    </row>
    <row r="45" spans="1:17" x14ac:dyDescent="0.2">
      <c r="A45" s="22" t="s">
        <v>102</v>
      </c>
      <c r="B45" s="14" t="s">
        <v>103</v>
      </c>
      <c r="C45" s="67" t="s">
        <v>104</v>
      </c>
      <c r="D45" s="126">
        <v>4676580.53</v>
      </c>
      <c r="E45" s="151">
        <v>8895141.5199999996</v>
      </c>
      <c r="F45" s="126">
        <v>23522497.219999999</v>
      </c>
      <c r="G45" s="126">
        <v>22800781.41</v>
      </c>
      <c r="H45" s="146"/>
      <c r="I45" s="126">
        <v>4822802.38</v>
      </c>
      <c r="J45" s="151">
        <v>7850849.5999999996</v>
      </c>
      <c r="K45" s="126">
        <v>20645012</v>
      </c>
      <c r="L45" s="126">
        <v>21817718.910000004</v>
      </c>
      <c r="M45" s="119"/>
      <c r="N45" s="119"/>
      <c r="O45" s="126">
        <f t="shared" si="0"/>
        <v>4822802.38</v>
      </c>
      <c r="P45" s="126">
        <v>0</v>
      </c>
      <c r="Q45" s="126">
        <f t="shared" si="1"/>
        <v>20645012</v>
      </c>
    </row>
    <row r="46" spans="1:17" x14ac:dyDescent="0.2">
      <c r="A46" s="22" t="s">
        <v>105</v>
      </c>
      <c r="B46" s="14" t="s">
        <v>106</v>
      </c>
      <c r="C46" s="67" t="s">
        <v>107</v>
      </c>
      <c r="D46" s="126">
        <v>513715.13</v>
      </c>
      <c r="E46" s="151">
        <v>1173246.46</v>
      </c>
      <c r="F46" s="126">
        <v>3197993</v>
      </c>
      <c r="G46" s="126">
        <v>2592907.7499999995</v>
      </c>
      <c r="H46" s="146"/>
      <c r="I46" s="126">
        <v>523204.13</v>
      </c>
      <c r="J46" s="151">
        <v>859065.29</v>
      </c>
      <c r="K46" s="126">
        <v>2264899.89</v>
      </c>
      <c r="L46" s="126">
        <v>3012917.9800000004</v>
      </c>
      <c r="M46" s="119"/>
      <c r="N46" s="119"/>
      <c r="O46" s="126">
        <f t="shared" si="0"/>
        <v>523204.13</v>
      </c>
      <c r="P46" s="126">
        <v>0</v>
      </c>
      <c r="Q46" s="126">
        <f t="shared" si="1"/>
        <v>2264899.89</v>
      </c>
    </row>
    <row r="47" spans="1:17" x14ac:dyDescent="0.2">
      <c r="A47" s="25" t="s">
        <v>108</v>
      </c>
      <c r="B47" s="14" t="s">
        <v>109</v>
      </c>
      <c r="C47" s="67" t="s">
        <v>110</v>
      </c>
      <c r="D47" s="126">
        <v>203871.83000000002</v>
      </c>
      <c r="E47" s="151">
        <v>372861.99</v>
      </c>
      <c r="F47" s="126">
        <v>931201.17</v>
      </c>
      <c r="G47" s="126">
        <v>989837.72000000009</v>
      </c>
      <c r="H47" s="146"/>
      <c r="I47" s="126">
        <v>207476.55</v>
      </c>
      <c r="J47" s="151">
        <v>342059.11</v>
      </c>
      <c r="K47" s="126">
        <v>833411.38</v>
      </c>
      <c r="L47" s="126">
        <v>1039775.3600000001</v>
      </c>
      <c r="M47" s="119"/>
      <c r="N47" s="119"/>
      <c r="O47" s="126">
        <f t="shared" si="0"/>
        <v>207476.55</v>
      </c>
      <c r="P47" s="126">
        <v>0</v>
      </c>
      <c r="Q47" s="126">
        <f t="shared" si="1"/>
        <v>833411.38</v>
      </c>
    </row>
    <row r="48" spans="1:17" x14ac:dyDescent="0.2">
      <c r="A48" s="22" t="s">
        <v>111</v>
      </c>
      <c r="B48" s="14" t="s">
        <v>109</v>
      </c>
      <c r="C48" s="67" t="s">
        <v>112</v>
      </c>
      <c r="D48" s="126">
        <v>42281.210000000006</v>
      </c>
      <c r="E48" s="151">
        <v>88546.46</v>
      </c>
      <c r="F48" s="126">
        <v>98384.95</v>
      </c>
      <c r="G48" s="126">
        <v>125405.08</v>
      </c>
      <c r="H48" s="146"/>
      <c r="I48" s="126">
        <v>39610.71</v>
      </c>
      <c r="J48" s="151">
        <v>69826.84</v>
      </c>
      <c r="K48" s="126">
        <v>77585.38</v>
      </c>
      <c r="L48" s="126">
        <v>88558.01</v>
      </c>
      <c r="M48" s="119"/>
      <c r="N48" s="119"/>
      <c r="O48" s="126">
        <f t="shared" si="0"/>
        <v>39610.71</v>
      </c>
      <c r="P48" s="126">
        <v>0</v>
      </c>
      <c r="Q48" s="126">
        <f t="shared" si="1"/>
        <v>77585.38</v>
      </c>
    </row>
    <row r="49" spans="1:17" x14ac:dyDescent="0.2">
      <c r="A49" s="22" t="s">
        <v>113</v>
      </c>
      <c r="B49" s="14" t="s">
        <v>109</v>
      </c>
      <c r="C49" s="67" t="s">
        <v>114</v>
      </c>
      <c r="D49" s="126">
        <v>60738</v>
      </c>
      <c r="E49" s="151">
        <v>104727.11000000002</v>
      </c>
      <c r="F49" s="126">
        <v>236945.88</v>
      </c>
      <c r="G49" s="126">
        <v>597021.05000000005</v>
      </c>
      <c r="H49" s="146"/>
      <c r="I49" s="126">
        <v>65082.93</v>
      </c>
      <c r="J49" s="151">
        <v>102880.53</v>
      </c>
      <c r="K49" s="126">
        <v>226856.85</v>
      </c>
      <c r="L49" s="126">
        <v>233979.15</v>
      </c>
      <c r="M49" s="119"/>
      <c r="N49" s="119"/>
      <c r="O49" s="126">
        <f t="shared" si="0"/>
        <v>65082.93</v>
      </c>
      <c r="P49" s="126">
        <v>0</v>
      </c>
      <c r="Q49" s="126">
        <f t="shared" si="1"/>
        <v>226856.85</v>
      </c>
    </row>
    <row r="50" spans="1:17" x14ac:dyDescent="0.2">
      <c r="A50" s="22" t="s">
        <v>115</v>
      </c>
      <c r="B50" s="14" t="s">
        <v>109</v>
      </c>
      <c r="C50" s="67" t="s">
        <v>116</v>
      </c>
      <c r="D50" s="126">
        <v>28874.68</v>
      </c>
      <c r="E50" s="151">
        <v>44212.06</v>
      </c>
      <c r="F50" s="126">
        <v>110781.15</v>
      </c>
      <c r="G50" s="126">
        <v>179640.92</v>
      </c>
      <c r="H50" s="146"/>
      <c r="I50" s="126">
        <v>30325.800000000003</v>
      </c>
      <c r="J50" s="151">
        <v>39372.949999999997</v>
      </c>
      <c r="K50" s="126">
        <v>96298.3</v>
      </c>
      <c r="L50" s="126">
        <v>161738.70000000001</v>
      </c>
      <c r="M50" s="119"/>
      <c r="N50" s="119"/>
      <c r="O50" s="126">
        <f t="shared" si="0"/>
        <v>30325.800000000003</v>
      </c>
      <c r="P50" s="126">
        <v>0</v>
      </c>
      <c r="Q50" s="126">
        <f t="shared" si="1"/>
        <v>96298.3</v>
      </c>
    </row>
    <row r="51" spans="1:17" x14ac:dyDescent="0.2">
      <c r="A51" s="22" t="s">
        <v>117</v>
      </c>
      <c r="B51" s="14" t="s">
        <v>109</v>
      </c>
      <c r="C51" s="67" t="s">
        <v>118</v>
      </c>
      <c r="D51" s="126">
        <v>11959.609999999999</v>
      </c>
      <c r="E51" s="151">
        <v>21971.82</v>
      </c>
      <c r="F51" s="126">
        <v>54758.29</v>
      </c>
      <c r="G51" s="126">
        <v>20597.2</v>
      </c>
      <c r="H51" s="146"/>
      <c r="I51" s="126">
        <v>12890.58</v>
      </c>
      <c r="J51" s="151">
        <v>13939.49</v>
      </c>
      <c r="K51" s="126">
        <v>15488.32</v>
      </c>
      <c r="L51" s="126">
        <v>31727.83</v>
      </c>
      <c r="M51" s="119"/>
      <c r="N51" s="119"/>
      <c r="O51" s="126">
        <f t="shared" si="0"/>
        <v>12890.58</v>
      </c>
      <c r="P51" s="126">
        <v>0</v>
      </c>
      <c r="Q51" s="126">
        <f t="shared" si="1"/>
        <v>15488.32</v>
      </c>
    </row>
    <row r="52" spans="1:17" x14ac:dyDescent="0.2">
      <c r="A52" s="22" t="s">
        <v>119</v>
      </c>
      <c r="B52" s="14" t="s">
        <v>120</v>
      </c>
      <c r="C52" s="67" t="s">
        <v>121</v>
      </c>
      <c r="D52" s="126">
        <v>90144.900000000009</v>
      </c>
      <c r="E52" s="151">
        <v>146759.49</v>
      </c>
      <c r="F52" s="126">
        <v>362352.56</v>
      </c>
      <c r="G52" s="126">
        <v>391397.84999999992</v>
      </c>
      <c r="H52" s="146"/>
      <c r="I52" s="126">
        <v>80429.56</v>
      </c>
      <c r="J52" s="151">
        <v>148773.62</v>
      </c>
      <c r="K52" s="126">
        <v>333300.24</v>
      </c>
      <c r="L52" s="126">
        <v>307735.88</v>
      </c>
      <c r="M52" s="119"/>
      <c r="N52" s="119"/>
      <c r="O52" s="126">
        <f t="shared" si="0"/>
        <v>80429.56</v>
      </c>
      <c r="P52" s="126">
        <v>0</v>
      </c>
      <c r="Q52" s="126">
        <f t="shared" si="1"/>
        <v>333300.24</v>
      </c>
    </row>
    <row r="53" spans="1:17" x14ac:dyDescent="0.2">
      <c r="A53" s="22" t="s">
        <v>122</v>
      </c>
      <c r="B53" s="14" t="s">
        <v>120</v>
      </c>
      <c r="C53" s="67" t="s">
        <v>123</v>
      </c>
      <c r="D53" s="126">
        <v>728400.96000000008</v>
      </c>
      <c r="E53" s="151">
        <v>1230955.1099999999</v>
      </c>
      <c r="F53" s="126">
        <v>3345584</v>
      </c>
      <c r="G53" s="126">
        <v>3822471.4500000007</v>
      </c>
      <c r="H53" s="146"/>
      <c r="I53" s="126">
        <v>635314.54</v>
      </c>
      <c r="J53" s="151">
        <v>1197511.27</v>
      </c>
      <c r="K53" s="126">
        <v>3220950</v>
      </c>
      <c r="L53" s="126">
        <v>3294403.88</v>
      </c>
      <c r="M53" s="119"/>
      <c r="N53" s="119"/>
      <c r="O53" s="126">
        <f t="shared" si="0"/>
        <v>635314.54</v>
      </c>
      <c r="P53" s="126">
        <v>0</v>
      </c>
      <c r="Q53" s="126">
        <f t="shared" si="1"/>
        <v>3220950</v>
      </c>
    </row>
    <row r="54" spans="1:17" x14ac:dyDescent="0.2">
      <c r="A54" s="22" t="s">
        <v>124</v>
      </c>
      <c r="B54" s="14" t="s">
        <v>120</v>
      </c>
      <c r="C54" s="67" t="s">
        <v>125</v>
      </c>
      <c r="D54" s="126">
        <v>768011.74</v>
      </c>
      <c r="E54" s="151">
        <v>1287648.1099999999</v>
      </c>
      <c r="F54" s="126">
        <v>3327275.37</v>
      </c>
      <c r="G54" s="126">
        <v>4293320.790000001</v>
      </c>
      <c r="H54" s="146"/>
      <c r="I54" s="126">
        <v>685484.45000000007</v>
      </c>
      <c r="J54" s="151">
        <v>1266616.03</v>
      </c>
      <c r="K54" s="126">
        <v>3276054.71</v>
      </c>
      <c r="L54" s="126">
        <v>3210624.3800000004</v>
      </c>
      <c r="M54" s="119"/>
      <c r="N54" s="119"/>
      <c r="O54" s="126">
        <f t="shared" si="0"/>
        <v>685484.45000000007</v>
      </c>
      <c r="P54" s="126">
        <v>0</v>
      </c>
      <c r="Q54" s="126">
        <f t="shared" si="1"/>
        <v>3276054.71</v>
      </c>
    </row>
    <row r="55" spans="1:17" x14ac:dyDescent="0.2">
      <c r="A55" s="22" t="s">
        <v>126</v>
      </c>
      <c r="B55" s="14" t="s">
        <v>120</v>
      </c>
      <c r="C55" s="67" t="s">
        <v>127</v>
      </c>
      <c r="D55" s="126">
        <v>733424.19</v>
      </c>
      <c r="E55" s="151">
        <v>1251206.53</v>
      </c>
      <c r="F55" s="126">
        <v>3275675</v>
      </c>
      <c r="G55" s="126">
        <v>4482047.9899999993</v>
      </c>
      <c r="H55" s="146"/>
      <c r="I55" s="126">
        <v>731262.13</v>
      </c>
      <c r="J55" s="151">
        <v>1225727.71</v>
      </c>
      <c r="K55" s="126">
        <v>3161523</v>
      </c>
      <c r="L55" s="126">
        <v>4228980.2799999984</v>
      </c>
      <c r="M55" s="119"/>
      <c r="N55" s="119"/>
      <c r="O55" s="126">
        <f t="shared" si="0"/>
        <v>731262.13</v>
      </c>
      <c r="P55" s="126">
        <v>0</v>
      </c>
      <c r="Q55" s="126">
        <f t="shared" si="1"/>
        <v>3161523</v>
      </c>
    </row>
    <row r="56" spans="1:17" x14ac:dyDescent="0.2">
      <c r="A56" s="22" t="s">
        <v>128</v>
      </c>
      <c r="B56" s="14" t="s">
        <v>120</v>
      </c>
      <c r="C56" s="67" t="s">
        <v>129</v>
      </c>
      <c r="D56" s="126">
        <v>1085034.1399999999</v>
      </c>
      <c r="E56" s="151">
        <v>2109939.38</v>
      </c>
      <c r="F56" s="126">
        <v>5347940.8099999996</v>
      </c>
      <c r="G56" s="126">
        <v>5716722.6799999988</v>
      </c>
      <c r="H56" s="146"/>
      <c r="I56" s="126">
        <v>1115206.7</v>
      </c>
      <c r="J56" s="151">
        <v>1820145.3</v>
      </c>
      <c r="K56" s="126">
        <v>4556183.28</v>
      </c>
      <c r="L56" s="126">
        <v>5278850.29</v>
      </c>
      <c r="M56" s="119"/>
      <c r="N56" s="119"/>
      <c r="O56" s="126">
        <f t="shared" si="0"/>
        <v>1115206.7</v>
      </c>
      <c r="P56" s="126">
        <v>0</v>
      </c>
      <c r="Q56" s="126">
        <f t="shared" si="1"/>
        <v>4556183.28</v>
      </c>
    </row>
    <row r="57" spans="1:17" x14ac:dyDescent="0.2">
      <c r="A57" s="22" t="s">
        <v>130</v>
      </c>
      <c r="B57" s="14" t="s">
        <v>120</v>
      </c>
      <c r="C57" s="67" t="s">
        <v>131</v>
      </c>
      <c r="D57" s="126">
        <v>63973.29</v>
      </c>
      <c r="E57" s="151">
        <v>105807.67</v>
      </c>
      <c r="F57" s="126">
        <v>259036.98</v>
      </c>
      <c r="G57" s="126">
        <v>447166.48000000004</v>
      </c>
      <c r="H57" s="146"/>
      <c r="I57" s="126">
        <v>59212.08</v>
      </c>
      <c r="J57" s="151">
        <v>105988.77</v>
      </c>
      <c r="K57" s="126">
        <v>254640.62</v>
      </c>
      <c r="L57" s="126">
        <v>382397.33999999997</v>
      </c>
      <c r="M57" s="119"/>
      <c r="N57" s="119"/>
      <c r="O57" s="126">
        <f t="shared" si="0"/>
        <v>59212.08</v>
      </c>
      <c r="P57" s="126">
        <v>0</v>
      </c>
      <c r="Q57" s="126">
        <f t="shared" si="1"/>
        <v>254640.62</v>
      </c>
    </row>
    <row r="58" spans="1:17" x14ac:dyDescent="0.2">
      <c r="A58" s="22" t="s">
        <v>132</v>
      </c>
      <c r="B58" s="14" t="s">
        <v>120</v>
      </c>
      <c r="C58" s="67" t="s">
        <v>133</v>
      </c>
      <c r="D58" s="126">
        <v>117309.3</v>
      </c>
      <c r="E58" s="151">
        <v>202253.63</v>
      </c>
      <c r="F58" s="126">
        <v>533076.47</v>
      </c>
      <c r="G58" s="126">
        <v>695593.36</v>
      </c>
      <c r="H58" s="146"/>
      <c r="I58" s="126">
        <v>127194.53</v>
      </c>
      <c r="J58" s="151">
        <v>195620.34</v>
      </c>
      <c r="K58" s="126">
        <v>504657.57</v>
      </c>
      <c r="L58" s="126">
        <v>735508.07</v>
      </c>
      <c r="M58" s="119"/>
      <c r="N58" s="119"/>
      <c r="O58" s="126">
        <f t="shared" si="0"/>
        <v>127194.53</v>
      </c>
      <c r="P58" s="126">
        <v>0</v>
      </c>
      <c r="Q58" s="126">
        <f t="shared" si="1"/>
        <v>504657.57</v>
      </c>
    </row>
    <row r="59" spans="1:17" x14ac:dyDescent="0.2">
      <c r="A59" s="22" t="s">
        <v>134</v>
      </c>
      <c r="B59" s="14" t="s">
        <v>120</v>
      </c>
      <c r="C59" s="67" t="s">
        <v>135</v>
      </c>
      <c r="D59" s="126">
        <v>1740532.83</v>
      </c>
      <c r="E59" s="151">
        <v>3030434.0599999996</v>
      </c>
      <c r="F59" s="126">
        <v>7692699.7400000002</v>
      </c>
      <c r="G59" s="126">
        <v>8828565.4100000001</v>
      </c>
      <c r="H59" s="146"/>
      <c r="I59" s="126">
        <v>1691492.31</v>
      </c>
      <c r="J59" s="151">
        <v>2901621.37</v>
      </c>
      <c r="K59" s="126">
        <v>7261055.5</v>
      </c>
      <c r="L59" s="126">
        <v>8414376.2699999996</v>
      </c>
      <c r="M59" s="119"/>
      <c r="N59" s="119"/>
      <c r="O59" s="126">
        <f t="shared" si="0"/>
        <v>1691492.31</v>
      </c>
      <c r="P59" s="126">
        <v>0</v>
      </c>
      <c r="Q59" s="126">
        <f t="shared" si="1"/>
        <v>7261055.5</v>
      </c>
    </row>
    <row r="60" spans="1:17" x14ac:dyDescent="0.2">
      <c r="A60" s="22" t="s">
        <v>136</v>
      </c>
      <c r="B60" s="14" t="s">
        <v>120</v>
      </c>
      <c r="C60" s="67" t="s">
        <v>137</v>
      </c>
      <c r="D60" s="126">
        <v>201409.8</v>
      </c>
      <c r="E60" s="151">
        <v>303826.39</v>
      </c>
      <c r="F60" s="126">
        <v>705739.15</v>
      </c>
      <c r="G60" s="126">
        <v>736773.58999999985</v>
      </c>
      <c r="H60" s="146"/>
      <c r="I60" s="126">
        <v>212401.2</v>
      </c>
      <c r="J60" s="151">
        <v>248358.84</v>
      </c>
      <c r="K60" s="126">
        <v>566243.67000000004</v>
      </c>
      <c r="L60" s="126">
        <v>1002496.2500000001</v>
      </c>
      <c r="M60" s="119"/>
      <c r="N60" s="119"/>
      <c r="O60" s="126">
        <f t="shared" si="0"/>
        <v>212401.2</v>
      </c>
      <c r="P60" s="126">
        <v>0</v>
      </c>
      <c r="Q60" s="126">
        <f t="shared" si="1"/>
        <v>566243.67000000004</v>
      </c>
    </row>
    <row r="61" spans="1:17" x14ac:dyDescent="0.2">
      <c r="A61" s="22" t="s">
        <v>138</v>
      </c>
      <c r="B61" s="14" t="s">
        <v>120</v>
      </c>
      <c r="C61" s="67" t="s">
        <v>139</v>
      </c>
      <c r="D61" s="126">
        <v>90601.62</v>
      </c>
      <c r="E61" s="151">
        <v>146172.12</v>
      </c>
      <c r="F61" s="126">
        <v>367555.42</v>
      </c>
      <c r="G61" s="126">
        <v>431366.47</v>
      </c>
      <c r="H61" s="146"/>
      <c r="I61" s="126">
        <v>93200.76999999999</v>
      </c>
      <c r="J61" s="151">
        <v>152049.79999999999</v>
      </c>
      <c r="K61" s="126">
        <v>372320.06</v>
      </c>
      <c r="L61" s="126">
        <v>438188.31999999995</v>
      </c>
      <c r="M61" s="119"/>
      <c r="N61" s="119"/>
      <c r="O61" s="126">
        <f t="shared" si="0"/>
        <v>93200.76999999999</v>
      </c>
      <c r="P61" s="126">
        <v>0</v>
      </c>
      <c r="Q61" s="126">
        <f t="shared" si="1"/>
        <v>372320.06</v>
      </c>
    </row>
    <row r="62" spans="1:17" x14ac:dyDescent="0.2">
      <c r="A62" s="22" t="s">
        <v>140</v>
      </c>
      <c r="B62" s="14" t="s">
        <v>120</v>
      </c>
      <c r="C62" s="67" t="s">
        <v>141</v>
      </c>
      <c r="D62" s="126">
        <v>77695.77</v>
      </c>
      <c r="E62" s="151">
        <v>143585.72999999998</v>
      </c>
      <c r="F62" s="126">
        <v>335210.71999999997</v>
      </c>
      <c r="G62" s="126">
        <v>355361.93999999994</v>
      </c>
      <c r="H62" s="146"/>
      <c r="I62" s="126">
        <v>74998.209999999992</v>
      </c>
      <c r="J62" s="151">
        <v>129422.41</v>
      </c>
      <c r="K62" s="126">
        <v>260376.89</v>
      </c>
      <c r="L62" s="126">
        <v>324907.7</v>
      </c>
      <c r="M62" s="119"/>
      <c r="N62" s="119"/>
      <c r="O62" s="126">
        <f t="shared" si="0"/>
        <v>74998.209999999992</v>
      </c>
      <c r="P62" s="126">
        <v>0</v>
      </c>
      <c r="Q62" s="126">
        <f t="shared" si="1"/>
        <v>260376.89</v>
      </c>
    </row>
    <row r="63" spans="1:17" x14ac:dyDescent="0.2">
      <c r="A63" s="22" t="s">
        <v>142</v>
      </c>
      <c r="B63" s="14" t="s">
        <v>120</v>
      </c>
      <c r="C63" s="67" t="s">
        <v>143</v>
      </c>
      <c r="D63" s="126">
        <v>539102.71999999997</v>
      </c>
      <c r="E63" s="151">
        <v>970628.27</v>
      </c>
      <c r="F63" s="126">
        <v>2522996.58</v>
      </c>
      <c r="G63" s="126">
        <v>2714692.91</v>
      </c>
      <c r="H63" s="146"/>
      <c r="I63" s="126">
        <v>522874.93000000005</v>
      </c>
      <c r="J63" s="151">
        <v>897043.44000000006</v>
      </c>
      <c r="K63" s="126">
        <v>2296371</v>
      </c>
      <c r="L63" s="126">
        <v>2621477.6</v>
      </c>
      <c r="M63" s="119"/>
      <c r="N63" s="119"/>
      <c r="O63" s="126">
        <f t="shared" si="0"/>
        <v>522874.93000000005</v>
      </c>
      <c r="P63" s="126">
        <v>0</v>
      </c>
      <c r="Q63" s="126">
        <f t="shared" si="1"/>
        <v>2296371</v>
      </c>
    </row>
    <row r="64" spans="1:17" x14ac:dyDescent="0.2">
      <c r="A64" s="22" t="s">
        <v>144</v>
      </c>
      <c r="B64" s="14" t="s">
        <v>120</v>
      </c>
      <c r="C64" s="67" t="s">
        <v>145</v>
      </c>
      <c r="D64" s="126">
        <v>980885.16</v>
      </c>
      <c r="E64" s="151">
        <v>1711385.72</v>
      </c>
      <c r="F64" s="126">
        <v>4397900.3899999997</v>
      </c>
      <c r="G64" s="126">
        <v>4191823.5700000012</v>
      </c>
      <c r="H64" s="146"/>
      <c r="I64" s="126">
        <v>983022.17999999993</v>
      </c>
      <c r="J64" s="151">
        <v>1638514.6199999999</v>
      </c>
      <c r="K64" s="126">
        <v>4161608.27</v>
      </c>
      <c r="L64" s="126">
        <v>3802116.0199999996</v>
      </c>
      <c r="M64" s="119"/>
      <c r="N64" s="119"/>
      <c r="O64" s="126">
        <f t="shared" si="0"/>
        <v>983022.17999999993</v>
      </c>
      <c r="P64" s="126">
        <v>0</v>
      </c>
      <c r="Q64" s="126">
        <f t="shared" si="1"/>
        <v>4161608.27</v>
      </c>
    </row>
    <row r="65" spans="1:17" x14ac:dyDescent="0.2">
      <c r="A65" s="22" t="s">
        <v>146</v>
      </c>
      <c r="B65" s="14" t="s">
        <v>120</v>
      </c>
      <c r="C65" s="67" t="s">
        <v>147</v>
      </c>
      <c r="D65" s="126">
        <v>26196.43</v>
      </c>
      <c r="E65" s="151">
        <v>49132.54</v>
      </c>
      <c r="F65" s="126">
        <v>114184.84</v>
      </c>
      <c r="G65" s="126">
        <v>114117.16</v>
      </c>
      <c r="H65" s="146"/>
      <c r="I65" s="126">
        <v>30546.940000000002</v>
      </c>
      <c r="J65" s="151">
        <v>44922.99</v>
      </c>
      <c r="K65" s="126">
        <v>96944.58</v>
      </c>
      <c r="L65" s="126">
        <v>117803.43</v>
      </c>
      <c r="M65" s="119"/>
      <c r="N65" s="119"/>
      <c r="O65" s="126">
        <f t="shared" si="0"/>
        <v>30546.940000000002</v>
      </c>
      <c r="P65" s="126">
        <v>0</v>
      </c>
      <c r="Q65" s="126">
        <f t="shared" si="1"/>
        <v>96944.58</v>
      </c>
    </row>
    <row r="66" spans="1:17" x14ac:dyDescent="0.2">
      <c r="A66" s="22" t="s">
        <v>148</v>
      </c>
      <c r="B66" s="14" t="s">
        <v>120</v>
      </c>
      <c r="C66" s="67" t="s">
        <v>149</v>
      </c>
      <c r="D66" s="126">
        <v>66726.61</v>
      </c>
      <c r="E66" s="151">
        <v>101383.62</v>
      </c>
      <c r="F66" s="126">
        <v>210694.82</v>
      </c>
      <c r="G66" s="126">
        <v>257042.88</v>
      </c>
      <c r="H66" s="146"/>
      <c r="I66" s="126">
        <v>70671.040000000008</v>
      </c>
      <c r="J66" s="151">
        <v>101414.03</v>
      </c>
      <c r="K66" s="126">
        <v>198526.77</v>
      </c>
      <c r="L66" s="126">
        <v>422704.34</v>
      </c>
      <c r="M66" s="119"/>
      <c r="N66" s="119"/>
      <c r="O66" s="126">
        <f t="shared" si="0"/>
        <v>70671.040000000008</v>
      </c>
      <c r="P66" s="126">
        <v>0</v>
      </c>
      <c r="Q66" s="126">
        <f t="shared" si="1"/>
        <v>198526.77</v>
      </c>
    </row>
    <row r="67" spans="1:17" x14ac:dyDescent="0.2">
      <c r="A67" s="22" t="s">
        <v>150</v>
      </c>
      <c r="B67" s="14" t="s">
        <v>151</v>
      </c>
      <c r="C67" s="67" t="s">
        <v>152</v>
      </c>
      <c r="D67" s="126">
        <v>144110.84999999998</v>
      </c>
      <c r="E67" s="151">
        <v>262951.02</v>
      </c>
      <c r="F67" s="126">
        <v>650404.6</v>
      </c>
      <c r="G67" s="126">
        <v>600408.06000000006</v>
      </c>
      <c r="H67" s="146"/>
      <c r="I67" s="126">
        <v>138368.87</v>
      </c>
      <c r="J67" s="151">
        <v>239567.77000000002</v>
      </c>
      <c r="K67" s="126">
        <v>573531.72</v>
      </c>
      <c r="L67" s="126">
        <v>606128.68000000005</v>
      </c>
      <c r="M67" s="119"/>
      <c r="N67" s="119"/>
      <c r="O67" s="126">
        <f t="shared" si="0"/>
        <v>138368.87</v>
      </c>
      <c r="P67" s="126">
        <v>0</v>
      </c>
      <c r="Q67" s="126">
        <f t="shared" si="1"/>
        <v>573531.72</v>
      </c>
    </row>
    <row r="68" spans="1:17" x14ac:dyDescent="0.2">
      <c r="A68" s="22" t="s">
        <v>153</v>
      </c>
      <c r="B68" s="14" t="s">
        <v>151</v>
      </c>
      <c r="C68" s="67" t="s">
        <v>154</v>
      </c>
      <c r="D68" s="126">
        <v>172016.91</v>
      </c>
      <c r="E68" s="151">
        <v>308680.13</v>
      </c>
      <c r="F68" s="126">
        <v>756555.04</v>
      </c>
      <c r="G68" s="126">
        <v>816601.47999999986</v>
      </c>
      <c r="H68" s="146"/>
      <c r="I68" s="126">
        <v>183537.00999999998</v>
      </c>
      <c r="J68" s="151">
        <v>290675.18</v>
      </c>
      <c r="K68" s="126">
        <v>713865.94</v>
      </c>
      <c r="L68" s="126">
        <v>767225.53</v>
      </c>
      <c r="M68" s="119"/>
      <c r="N68" s="119"/>
      <c r="O68" s="126">
        <f t="shared" si="0"/>
        <v>183537.00999999998</v>
      </c>
      <c r="P68" s="126">
        <v>0</v>
      </c>
      <c r="Q68" s="126">
        <f t="shared" si="1"/>
        <v>713865.94</v>
      </c>
    </row>
    <row r="69" spans="1:17" x14ac:dyDescent="0.2">
      <c r="A69" s="22" t="s">
        <v>155</v>
      </c>
      <c r="B69" s="14" t="s">
        <v>151</v>
      </c>
      <c r="C69" s="67" t="s">
        <v>156</v>
      </c>
      <c r="D69" s="126">
        <v>51687.53</v>
      </c>
      <c r="E69" s="151">
        <v>83577.959999999992</v>
      </c>
      <c r="F69" s="126">
        <v>210272.22</v>
      </c>
      <c r="G69" s="126">
        <v>371455.3</v>
      </c>
      <c r="H69" s="146"/>
      <c r="I69" s="126">
        <v>52632.04</v>
      </c>
      <c r="J69" s="151">
        <v>86728.320000000007</v>
      </c>
      <c r="K69" s="126">
        <v>212429.55</v>
      </c>
      <c r="L69" s="126">
        <v>234983.66</v>
      </c>
      <c r="M69" s="119"/>
      <c r="N69" s="119"/>
      <c r="O69" s="126">
        <f t="shared" ref="O69:O132" si="2">I69</f>
        <v>52632.04</v>
      </c>
      <c r="P69" s="126">
        <v>0</v>
      </c>
      <c r="Q69" s="126">
        <f t="shared" ref="Q69:Q132" si="3">K69</f>
        <v>212429.55</v>
      </c>
    </row>
    <row r="70" spans="1:17" x14ac:dyDescent="0.2">
      <c r="A70" s="22" t="s">
        <v>157</v>
      </c>
      <c r="B70" s="14" t="s">
        <v>158</v>
      </c>
      <c r="C70" s="67" t="s">
        <v>159</v>
      </c>
      <c r="D70" s="126">
        <v>380157.67000000004</v>
      </c>
      <c r="E70" s="151">
        <v>634706.24</v>
      </c>
      <c r="F70" s="126">
        <v>1675704</v>
      </c>
      <c r="G70" s="126">
        <v>2982426.8</v>
      </c>
      <c r="H70" s="146"/>
      <c r="I70" s="126">
        <v>340516.96</v>
      </c>
      <c r="J70" s="151">
        <v>626320.22</v>
      </c>
      <c r="K70" s="126">
        <v>1662112</v>
      </c>
      <c r="L70" s="126">
        <v>2078804.21</v>
      </c>
      <c r="M70" s="119"/>
      <c r="N70" s="119"/>
      <c r="O70" s="126">
        <f t="shared" si="2"/>
        <v>340516.96</v>
      </c>
      <c r="P70" s="126">
        <v>0</v>
      </c>
      <c r="Q70" s="126">
        <f t="shared" si="3"/>
        <v>1662112</v>
      </c>
    </row>
    <row r="71" spans="1:17" x14ac:dyDescent="0.2">
      <c r="A71" s="22" t="s">
        <v>160</v>
      </c>
      <c r="B71" s="14" t="s">
        <v>158</v>
      </c>
      <c r="C71" s="67" t="s">
        <v>161</v>
      </c>
      <c r="D71" s="126">
        <v>324410.14999999997</v>
      </c>
      <c r="E71" s="151">
        <v>534873.42999999993</v>
      </c>
      <c r="F71" s="126">
        <v>1354778.17</v>
      </c>
      <c r="G71" s="126">
        <v>1730460.5000000002</v>
      </c>
      <c r="H71" s="146"/>
      <c r="I71" s="126">
        <v>333320.19</v>
      </c>
      <c r="J71" s="151">
        <v>540255.96</v>
      </c>
      <c r="K71" s="126">
        <v>1319055.07</v>
      </c>
      <c r="L71" s="126">
        <v>1753253.9699999997</v>
      </c>
      <c r="M71" s="119"/>
      <c r="N71" s="119"/>
      <c r="O71" s="126">
        <f t="shared" si="2"/>
        <v>333320.19</v>
      </c>
      <c r="P71" s="126">
        <v>0</v>
      </c>
      <c r="Q71" s="126">
        <f t="shared" si="3"/>
        <v>1319055.07</v>
      </c>
    </row>
    <row r="72" spans="1:17" x14ac:dyDescent="0.2">
      <c r="A72" s="22" t="s">
        <v>162</v>
      </c>
      <c r="B72" s="14" t="s">
        <v>158</v>
      </c>
      <c r="C72" s="67" t="s">
        <v>495</v>
      </c>
      <c r="D72" s="126">
        <v>65665.81</v>
      </c>
      <c r="E72" s="151">
        <v>108365.69</v>
      </c>
      <c r="F72" s="126">
        <v>266201.34999999998</v>
      </c>
      <c r="G72" s="126">
        <v>476969.97000000003</v>
      </c>
      <c r="H72" s="146"/>
      <c r="I72" s="126">
        <v>61524.92</v>
      </c>
      <c r="J72" s="151">
        <v>108859.27</v>
      </c>
      <c r="K72" s="126">
        <v>265364.21000000002</v>
      </c>
      <c r="L72" s="126">
        <v>473666.9800000001</v>
      </c>
      <c r="M72" s="119"/>
      <c r="N72" s="119"/>
      <c r="O72" s="126">
        <f t="shared" si="2"/>
        <v>61524.92</v>
      </c>
      <c r="P72" s="126">
        <v>0</v>
      </c>
      <c r="Q72" s="126">
        <f t="shared" si="3"/>
        <v>265364.21000000002</v>
      </c>
    </row>
    <row r="73" spans="1:17" x14ac:dyDescent="0.2">
      <c r="A73" s="22" t="s">
        <v>163</v>
      </c>
      <c r="B73" s="14" t="s">
        <v>164</v>
      </c>
      <c r="C73" s="67" t="s">
        <v>165</v>
      </c>
      <c r="D73" s="126">
        <v>54049.68</v>
      </c>
      <c r="E73" s="151">
        <v>86760.040000000008</v>
      </c>
      <c r="F73" s="126">
        <v>214054.65</v>
      </c>
      <c r="G73" s="126">
        <v>271717.58</v>
      </c>
      <c r="H73" s="146"/>
      <c r="I73" s="126">
        <v>40793.69</v>
      </c>
      <c r="J73" s="151">
        <v>87777.63</v>
      </c>
      <c r="K73" s="126">
        <v>202753.17</v>
      </c>
      <c r="L73" s="126">
        <v>348309.47000000003</v>
      </c>
      <c r="M73" s="119"/>
      <c r="N73" s="119"/>
      <c r="O73" s="126">
        <f t="shared" si="2"/>
        <v>40793.69</v>
      </c>
      <c r="P73" s="126">
        <v>0</v>
      </c>
      <c r="Q73" s="126">
        <f t="shared" si="3"/>
        <v>202753.17</v>
      </c>
    </row>
    <row r="74" spans="1:17" x14ac:dyDescent="0.2">
      <c r="A74" s="22" t="s">
        <v>166</v>
      </c>
      <c r="B74" s="14" t="s">
        <v>167</v>
      </c>
      <c r="C74" s="67" t="s">
        <v>168</v>
      </c>
      <c r="D74" s="126">
        <v>31354.81</v>
      </c>
      <c r="E74" s="151">
        <v>105023.8</v>
      </c>
      <c r="F74" s="126">
        <v>258383.92</v>
      </c>
      <c r="G74" s="126">
        <v>216584.5</v>
      </c>
      <c r="H74" s="146"/>
      <c r="I74" s="126">
        <v>28208.560000000001</v>
      </c>
      <c r="J74" s="151">
        <v>51678.03</v>
      </c>
      <c r="K74" s="126">
        <v>114769.17</v>
      </c>
      <c r="L74" s="126">
        <v>337003.85</v>
      </c>
      <c r="M74" s="119"/>
      <c r="N74" s="119"/>
      <c r="O74" s="126">
        <f t="shared" si="2"/>
        <v>28208.560000000001</v>
      </c>
      <c r="P74" s="126">
        <v>0</v>
      </c>
      <c r="Q74" s="126">
        <f t="shared" si="3"/>
        <v>114769.17</v>
      </c>
    </row>
    <row r="75" spans="1:17" x14ac:dyDescent="0.2">
      <c r="A75" s="22" t="s">
        <v>169</v>
      </c>
      <c r="B75" s="14" t="s">
        <v>167</v>
      </c>
      <c r="C75" s="67" t="s">
        <v>170</v>
      </c>
      <c r="D75" s="126">
        <v>105499.25</v>
      </c>
      <c r="E75" s="151">
        <v>173392.72</v>
      </c>
      <c r="F75" s="126">
        <v>421472.05</v>
      </c>
      <c r="G75" s="126">
        <v>538810.04</v>
      </c>
      <c r="H75" s="146"/>
      <c r="I75" s="126">
        <v>101085.65000000001</v>
      </c>
      <c r="J75" s="151">
        <v>175263.95</v>
      </c>
      <c r="K75" s="126">
        <v>433258</v>
      </c>
      <c r="L75" s="126">
        <v>583265.84000000008</v>
      </c>
      <c r="M75" s="119"/>
      <c r="N75" s="119"/>
      <c r="O75" s="126">
        <f t="shared" si="2"/>
        <v>101085.65000000001</v>
      </c>
      <c r="P75" s="126">
        <v>0</v>
      </c>
      <c r="Q75" s="126">
        <f t="shared" si="3"/>
        <v>433258</v>
      </c>
    </row>
    <row r="76" spans="1:17" x14ac:dyDescent="0.2">
      <c r="A76" s="22" t="s">
        <v>171</v>
      </c>
      <c r="B76" s="14" t="s">
        <v>172</v>
      </c>
      <c r="C76" s="67" t="s">
        <v>173</v>
      </c>
      <c r="D76" s="126">
        <v>123819.43000000001</v>
      </c>
      <c r="E76" s="151">
        <v>276911.83</v>
      </c>
      <c r="F76" s="126">
        <v>709608.55</v>
      </c>
      <c r="G76" s="126">
        <v>900009.91</v>
      </c>
      <c r="H76" s="146"/>
      <c r="I76" s="126">
        <v>126313.17</v>
      </c>
      <c r="J76" s="151">
        <v>200496.94</v>
      </c>
      <c r="K76" s="126">
        <v>490178.33</v>
      </c>
      <c r="L76" s="126">
        <v>904053.38000000024</v>
      </c>
      <c r="M76" s="119"/>
      <c r="N76" s="119"/>
      <c r="O76" s="126">
        <f t="shared" si="2"/>
        <v>126313.17</v>
      </c>
      <c r="P76" s="126">
        <v>0</v>
      </c>
      <c r="Q76" s="126">
        <f t="shared" si="3"/>
        <v>490178.33</v>
      </c>
    </row>
    <row r="77" spans="1:17" x14ac:dyDescent="0.2">
      <c r="A77" s="22" t="s">
        <v>174</v>
      </c>
      <c r="B77" s="14" t="s">
        <v>175</v>
      </c>
      <c r="C77" s="67" t="s">
        <v>176</v>
      </c>
      <c r="D77" s="126">
        <v>774.96</v>
      </c>
      <c r="E77" s="151">
        <v>0</v>
      </c>
      <c r="F77" s="126">
        <v>0</v>
      </c>
      <c r="G77" s="126">
        <v>47693</v>
      </c>
      <c r="H77" s="146"/>
      <c r="I77" s="126">
        <v>958.23</v>
      </c>
      <c r="J77" s="151">
        <v>283.5</v>
      </c>
      <c r="K77" s="126">
        <v>315</v>
      </c>
      <c r="L77" s="126">
        <v>77120.36</v>
      </c>
      <c r="M77" s="119"/>
      <c r="N77" s="119"/>
      <c r="O77" s="126">
        <f t="shared" si="2"/>
        <v>958.23</v>
      </c>
      <c r="P77" s="126">
        <v>0</v>
      </c>
      <c r="Q77" s="126">
        <f t="shared" si="3"/>
        <v>315</v>
      </c>
    </row>
    <row r="78" spans="1:17" x14ac:dyDescent="0.2">
      <c r="A78" s="22" t="s">
        <v>177</v>
      </c>
      <c r="B78" s="14" t="s">
        <v>178</v>
      </c>
      <c r="C78" s="67" t="s">
        <v>179</v>
      </c>
      <c r="D78" s="126">
        <v>66570.78</v>
      </c>
      <c r="E78" s="151">
        <v>110158.26</v>
      </c>
      <c r="F78" s="126">
        <v>266485.82</v>
      </c>
      <c r="G78" s="126">
        <v>281825.81</v>
      </c>
      <c r="H78" s="146"/>
      <c r="I78" s="126">
        <v>65727.349999999991</v>
      </c>
      <c r="J78" s="151">
        <v>110967.67999999999</v>
      </c>
      <c r="K78" s="126">
        <v>261085.29</v>
      </c>
      <c r="L78" s="126">
        <v>245031.05</v>
      </c>
      <c r="M78" s="119"/>
      <c r="N78" s="119"/>
      <c r="O78" s="126">
        <f t="shared" si="2"/>
        <v>65727.349999999991</v>
      </c>
      <c r="P78" s="126">
        <v>0</v>
      </c>
      <c r="Q78" s="126">
        <f t="shared" si="3"/>
        <v>261085.29</v>
      </c>
    </row>
    <row r="79" spans="1:17" x14ac:dyDescent="0.2">
      <c r="A79" s="22" t="s">
        <v>180</v>
      </c>
      <c r="B79" s="14" t="s">
        <v>178</v>
      </c>
      <c r="C79" s="67" t="s">
        <v>181</v>
      </c>
      <c r="D79" s="126">
        <v>10021.950000000001</v>
      </c>
      <c r="E79" s="151">
        <v>13953.630000000001</v>
      </c>
      <c r="F79" s="126">
        <v>32080.84</v>
      </c>
      <c r="G79" s="126">
        <v>77875.78</v>
      </c>
      <c r="H79" s="146"/>
      <c r="I79" s="126">
        <v>11764.5</v>
      </c>
      <c r="J79" s="151">
        <v>14103.109999999999</v>
      </c>
      <c r="K79" s="126">
        <v>30951.68</v>
      </c>
      <c r="L79" s="126">
        <v>131181.60999999999</v>
      </c>
      <c r="M79" s="119"/>
      <c r="N79" s="119"/>
      <c r="O79" s="126">
        <f t="shared" si="2"/>
        <v>11764.5</v>
      </c>
      <c r="P79" s="126">
        <v>0</v>
      </c>
      <c r="Q79" s="126">
        <f t="shared" si="3"/>
        <v>30951.68</v>
      </c>
    </row>
    <row r="80" spans="1:17" x14ac:dyDescent="0.2">
      <c r="A80" s="22" t="s">
        <v>182</v>
      </c>
      <c r="B80" s="14" t="s">
        <v>183</v>
      </c>
      <c r="C80" s="67" t="s">
        <v>184</v>
      </c>
      <c r="D80" s="126">
        <v>51441.35</v>
      </c>
      <c r="E80" s="151">
        <v>45309.08</v>
      </c>
      <c r="F80" s="126">
        <v>61692.76</v>
      </c>
      <c r="G80" s="126">
        <v>300502.02</v>
      </c>
      <c r="H80" s="146"/>
      <c r="I80" s="126">
        <v>55985.86</v>
      </c>
      <c r="J80" s="151">
        <v>64133.22</v>
      </c>
      <c r="K80" s="126">
        <v>133563.47</v>
      </c>
      <c r="L80" s="126">
        <v>140315.65</v>
      </c>
      <c r="M80" s="119"/>
      <c r="N80" s="119"/>
      <c r="O80" s="126">
        <f t="shared" si="2"/>
        <v>55985.86</v>
      </c>
      <c r="P80" s="126">
        <v>0</v>
      </c>
      <c r="Q80" s="126">
        <f t="shared" si="3"/>
        <v>133563.47</v>
      </c>
    </row>
    <row r="81" spans="1:17" x14ac:dyDescent="0.2">
      <c r="A81" s="22" t="s">
        <v>185</v>
      </c>
      <c r="B81" s="14" t="s">
        <v>186</v>
      </c>
      <c r="C81" s="67" t="s">
        <v>187</v>
      </c>
      <c r="D81" s="126">
        <v>4973823.6399999997</v>
      </c>
      <c r="E81" s="151">
        <v>8830880.0800000001</v>
      </c>
      <c r="F81" s="126">
        <v>23109938.600000001</v>
      </c>
      <c r="G81" s="126">
        <v>26302335.300000001</v>
      </c>
      <c r="H81" s="146"/>
      <c r="I81" s="126">
        <v>4937958.8899999997</v>
      </c>
      <c r="J81" s="151">
        <v>8316870.0899999999</v>
      </c>
      <c r="K81" s="126">
        <v>21571944.899999999</v>
      </c>
      <c r="L81" s="126">
        <v>26976013.859999996</v>
      </c>
      <c r="M81" s="119"/>
      <c r="N81" s="119"/>
      <c r="O81" s="126">
        <f t="shared" si="2"/>
        <v>4937958.8899999997</v>
      </c>
      <c r="P81" s="126">
        <v>0</v>
      </c>
      <c r="Q81" s="126">
        <f t="shared" si="3"/>
        <v>21571944.899999999</v>
      </c>
    </row>
    <row r="82" spans="1:17" x14ac:dyDescent="0.2">
      <c r="A82" s="22" t="s">
        <v>188</v>
      </c>
      <c r="B82" s="14" t="s">
        <v>189</v>
      </c>
      <c r="C82" s="67" t="s">
        <v>190</v>
      </c>
      <c r="D82" s="126">
        <v>31163.200000000001</v>
      </c>
      <c r="E82" s="151">
        <v>45747.42</v>
      </c>
      <c r="F82" s="126">
        <v>98003.86</v>
      </c>
      <c r="G82" s="126">
        <v>135202.55000000002</v>
      </c>
      <c r="H82" s="146"/>
      <c r="I82" s="126">
        <v>31675.629999999997</v>
      </c>
      <c r="J82" s="151">
        <v>52220.94</v>
      </c>
      <c r="K82" s="126">
        <v>106030.88</v>
      </c>
      <c r="L82" s="126">
        <v>124733.23999999999</v>
      </c>
      <c r="M82" s="119"/>
      <c r="N82" s="119"/>
      <c r="O82" s="126">
        <f t="shared" si="2"/>
        <v>31675.629999999997</v>
      </c>
      <c r="P82" s="126">
        <v>0</v>
      </c>
      <c r="Q82" s="126">
        <f t="shared" si="3"/>
        <v>106030.88</v>
      </c>
    </row>
    <row r="83" spans="1:17" x14ac:dyDescent="0.2">
      <c r="A83" s="22" t="s">
        <v>191</v>
      </c>
      <c r="B83" s="14" t="s">
        <v>189</v>
      </c>
      <c r="C83" s="67" t="s">
        <v>192</v>
      </c>
      <c r="D83" s="126">
        <v>9601.39</v>
      </c>
      <c r="E83" s="151">
        <v>19190.05</v>
      </c>
      <c r="F83" s="126">
        <v>33988</v>
      </c>
      <c r="G83" s="126">
        <v>41203.78</v>
      </c>
      <c r="H83" s="146"/>
      <c r="I83" s="126">
        <v>16147.52</v>
      </c>
      <c r="J83" s="151">
        <v>14430.73</v>
      </c>
      <c r="K83" s="126">
        <v>32998.480000000003</v>
      </c>
      <c r="L83" s="126">
        <v>47413.38</v>
      </c>
      <c r="M83" s="119"/>
      <c r="N83" s="119"/>
      <c r="O83" s="126">
        <f t="shared" si="2"/>
        <v>16147.52</v>
      </c>
      <c r="P83" s="126">
        <v>0</v>
      </c>
      <c r="Q83" s="126">
        <f t="shared" si="3"/>
        <v>32998.480000000003</v>
      </c>
    </row>
    <row r="84" spans="1:17" x14ac:dyDescent="0.2">
      <c r="A84" s="22" t="s">
        <v>193</v>
      </c>
      <c r="B84" s="14" t="s">
        <v>194</v>
      </c>
      <c r="C84" s="67" t="s">
        <v>195</v>
      </c>
      <c r="D84" s="126">
        <v>39928.050000000003</v>
      </c>
      <c r="E84" s="151">
        <v>73971.17</v>
      </c>
      <c r="F84" s="126">
        <v>175572.82</v>
      </c>
      <c r="G84" s="126">
        <v>232278.84000000003</v>
      </c>
      <c r="H84" s="146"/>
      <c r="I84" s="126">
        <v>44471.22</v>
      </c>
      <c r="J84" s="151">
        <v>68052.75</v>
      </c>
      <c r="K84" s="126">
        <v>133578.95000000001</v>
      </c>
      <c r="L84" s="126">
        <v>197175.06999999998</v>
      </c>
      <c r="M84" s="119"/>
      <c r="N84" s="119"/>
      <c r="O84" s="126">
        <f t="shared" si="2"/>
        <v>44471.22</v>
      </c>
      <c r="P84" s="126">
        <v>0</v>
      </c>
      <c r="Q84" s="126">
        <f t="shared" si="3"/>
        <v>133578.95000000001</v>
      </c>
    </row>
    <row r="85" spans="1:17" x14ac:dyDescent="0.2">
      <c r="A85" s="22" t="s">
        <v>196</v>
      </c>
      <c r="B85" s="14" t="s">
        <v>194</v>
      </c>
      <c r="C85" s="67" t="s">
        <v>197</v>
      </c>
      <c r="D85" s="126">
        <v>32840.35</v>
      </c>
      <c r="E85" s="151">
        <v>55573.649999999994</v>
      </c>
      <c r="F85" s="126">
        <v>110366.42</v>
      </c>
      <c r="G85" s="126">
        <v>140754.4</v>
      </c>
      <c r="H85" s="146"/>
      <c r="I85" s="126">
        <v>25974.47</v>
      </c>
      <c r="J85" s="151">
        <v>53375.53</v>
      </c>
      <c r="K85" s="126">
        <v>98971.34</v>
      </c>
      <c r="L85" s="126">
        <v>155239.97999999998</v>
      </c>
      <c r="M85" s="119"/>
      <c r="N85" s="119"/>
      <c r="O85" s="126">
        <f t="shared" si="2"/>
        <v>25974.47</v>
      </c>
      <c r="P85" s="126">
        <v>0</v>
      </c>
      <c r="Q85" s="126">
        <f t="shared" si="3"/>
        <v>98971.34</v>
      </c>
    </row>
    <row r="86" spans="1:17" x14ac:dyDescent="0.2">
      <c r="A86" s="22" t="s">
        <v>198</v>
      </c>
      <c r="B86" s="14" t="s">
        <v>194</v>
      </c>
      <c r="C86" s="67" t="s">
        <v>199</v>
      </c>
      <c r="D86" s="126">
        <v>24382.41</v>
      </c>
      <c r="E86" s="151">
        <v>38287.949999999997</v>
      </c>
      <c r="F86" s="126">
        <v>84183.62</v>
      </c>
      <c r="G86" s="126">
        <v>177952.82</v>
      </c>
      <c r="H86" s="146"/>
      <c r="I86" s="126">
        <v>22313.780000000002</v>
      </c>
      <c r="J86" s="151">
        <v>40336.6</v>
      </c>
      <c r="K86" s="126">
        <v>84111.46</v>
      </c>
      <c r="L86" s="126">
        <v>144276.4</v>
      </c>
      <c r="M86" s="119"/>
      <c r="N86" s="119"/>
      <c r="O86" s="126">
        <f t="shared" si="2"/>
        <v>22313.780000000002</v>
      </c>
      <c r="P86" s="126">
        <v>0</v>
      </c>
      <c r="Q86" s="126">
        <f t="shared" si="3"/>
        <v>84111.46</v>
      </c>
    </row>
    <row r="87" spans="1:17" x14ac:dyDescent="0.2">
      <c r="A87" s="22" t="s">
        <v>200</v>
      </c>
      <c r="B87" s="14" t="s">
        <v>194</v>
      </c>
      <c r="C87" s="67" t="s">
        <v>201</v>
      </c>
      <c r="D87" s="126">
        <v>12484.09</v>
      </c>
      <c r="E87" s="151">
        <v>18835.54</v>
      </c>
      <c r="F87" s="126">
        <v>29512</v>
      </c>
      <c r="G87" s="126">
        <v>44928.880000000005</v>
      </c>
      <c r="H87" s="146"/>
      <c r="I87" s="126">
        <v>13561.51</v>
      </c>
      <c r="J87" s="151">
        <v>21152.09</v>
      </c>
      <c r="K87" s="126">
        <v>35411</v>
      </c>
      <c r="L87" s="126">
        <v>41074.559999999998</v>
      </c>
      <c r="M87" s="119"/>
      <c r="N87" s="119"/>
      <c r="O87" s="126">
        <f t="shared" si="2"/>
        <v>13561.51</v>
      </c>
      <c r="P87" s="126">
        <v>0</v>
      </c>
      <c r="Q87" s="126">
        <f t="shared" si="3"/>
        <v>35411</v>
      </c>
    </row>
    <row r="88" spans="1:17" x14ac:dyDescent="0.2">
      <c r="A88" s="22" t="s">
        <v>202</v>
      </c>
      <c r="B88" s="14" t="s">
        <v>194</v>
      </c>
      <c r="C88" s="67" t="s">
        <v>203</v>
      </c>
      <c r="D88" s="126">
        <v>47074.98</v>
      </c>
      <c r="E88" s="151">
        <v>63396.09</v>
      </c>
      <c r="F88" s="126">
        <v>125426.12</v>
      </c>
      <c r="G88" s="126">
        <v>261675.4</v>
      </c>
      <c r="H88" s="146"/>
      <c r="I88" s="126">
        <v>43235.28</v>
      </c>
      <c r="J88" s="151">
        <v>77935.75</v>
      </c>
      <c r="K88" s="126">
        <v>167951.71</v>
      </c>
      <c r="L88" s="126">
        <v>256944.22</v>
      </c>
      <c r="M88" s="119"/>
      <c r="N88" s="119"/>
      <c r="O88" s="126">
        <f t="shared" si="2"/>
        <v>43235.28</v>
      </c>
      <c r="P88" s="126">
        <v>0</v>
      </c>
      <c r="Q88" s="126">
        <f t="shared" si="3"/>
        <v>167951.71</v>
      </c>
    </row>
    <row r="89" spans="1:17" x14ac:dyDescent="0.2">
      <c r="A89" s="22" t="s">
        <v>204</v>
      </c>
      <c r="B89" s="14" t="s">
        <v>205</v>
      </c>
      <c r="C89" s="67" t="s">
        <v>206</v>
      </c>
      <c r="D89" s="126">
        <v>72447.98</v>
      </c>
      <c r="E89" s="151">
        <v>133778.01999999999</v>
      </c>
      <c r="F89" s="126">
        <v>356881.14</v>
      </c>
      <c r="G89" s="126">
        <v>400506.39999999997</v>
      </c>
      <c r="H89" s="146"/>
      <c r="I89" s="126">
        <v>81266.47</v>
      </c>
      <c r="J89" s="151">
        <v>123349.89</v>
      </c>
      <c r="K89" s="126">
        <v>327068.15999999997</v>
      </c>
      <c r="L89" s="126">
        <v>353220.90000000008</v>
      </c>
      <c r="M89" s="119"/>
      <c r="N89" s="119"/>
      <c r="O89" s="126">
        <f t="shared" si="2"/>
        <v>81266.47</v>
      </c>
      <c r="P89" s="126">
        <v>0</v>
      </c>
      <c r="Q89" s="126">
        <f t="shared" si="3"/>
        <v>327068.15999999997</v>
      </c>
    </row>
    <row r="90" spans="1:17" x14ac:dyDescent="0.2">
      <c r="A90" s="22" t="s">
        <v>207</v>
      </c>
      <c r="B90" s="14" t="s">
        <v>208</v>
      </c>
      <c r="C90" s="67" t="s">
        <v>209</v>
      </c>
      <c r="D90" s="126">
        <v>370976.15</v>
      </c>
      <c r="E90" s="151">
        <v>729082.34</v>
      </c>
      <c r="F90" s="126">
        <v>1880990.71</v>
      </c>
      <c r="G90" s="126">
        <v>1786517.9900000007</v>
      </c>
      <c r="H90" s="146"/>
      <c r="I90" s="126">
        <v>324331.93</v>
      </c>
      <c r="J90" s="151">
        <v>610465.9</v>
      </c>
      <c r="K90" s="126">
        <v>1545284.96</v>
      </c>
      <c r="L90" s="126">
        <v>1399194.6800000002</v>
      </c>
      <c r="M90" s="119"/>
      <c r="N90" s="119"/>
      <c r="O90" s="126">
        <f t="shared" si="2"/>
        <v>324331.93</v>
      </c>
      <c r="P90" s="126">
        <v>0</v>
      </c>
      <c r="Q90" s="126">
        <f t="shared" si="3"/>
        <v>1545284.96</v>
      </c>
    </row>
    <row r="91" spans="1:17" x14ac:dyDescent="0.2">
      <c r="A91" s="22" t="s">
        <v>210</v>
      </c>
      <c r="B91" s="14" t="s">
        <v>208</v>
      </c>
      <c r="C91" s="67" t="s">
        <v>211</v>
      </c>
      <c r="D91" s="126">
        <v>160125.97</v>
      </c>
      <c r="E91" s="151">
        <v>261197.66</v>
      </c>
      <c r="F91" s="126">
        <v>714179</v>
      </c>
      <c r="G91" s="126">
        <v>833587.26999999979</v>
      </c>
      <c r="H91" s="146"/>
      <c r="I91" s="126">
        <v>161477.88999999998</v>
      </c>
      <c r="J91" s="151">
        <v>267644.52</v>
      </c>
      <c r="K91" s="126">
        <v>694618</v>
      </c>
      <c r="L91" s="126">
        <v>798025</v>
      </c>
      <c r="M91" s="119"/>
      <c r="N91" s="119"/>
      <c r="O91" s="126">
        <f t="shared" si="2"/>
        <v>161477.88999999998</v>
      </c>
      <c r="P91" s="126">
        <v>0</v>
      </c>
      <c r="Q91" s="126">
        <f t="shared" si="3"/>
        <v>694618</v>
      </c>
    </row>
    <row r="92" spans="1:17" x14ac:dyDescent="0.2">
      <c r="A92" s="22" t="s">
        <v>212</v>
      </c>
      <c r="B92" s="14" t="s">
        <v>208</v>
      </c>
      <c r="C92" s="67" t="s">
        <v>213</v>
      </c>
      <c r="D92" s="126">
        <v>111297.35</v>
      </c>
      <c r="E92" s="151">
        <v>181532.65000000002</v>
      </c>
      <c r="F92" s="126">
        <v>448709.17</v>
      </c>
      <c r="G92" s="126">
        <v>566726.29999999993</v>
      </c>
      <c r="H92" s="146"/>
      <c r="I92" s="126">
        <v>100842.78000000001</v>
      </c>
      <c r="J92" s="151">
        <v>183918.58000000002</v>
      </c>
      <c r="K92" s="126">
        <v>444192.52</v>
      </c>
      <c r="L92" s="126">
        <v>997178.32000000007</v>
      </c>
      <c r="M92" s="119"/>
      <c r="N92" s="119"/>
      <c r="O92" s="126">
        <f t="shared" si="2"/>
        <v>100842.78000000001</v>
      </c>
      <c r="P92" s="126">
        <v>0</v>
      </c>
      <c r="Q92" s="126">
        <f t="shared" si="3"/>
        <v>444192.52</v>
      </c>
    </row>
    <row r="93" spans="1:17" x14ac:dyDescent="0.2">
      <c r="A93" s="22" t="s">
        <v>214</v>
      </c>
      <c r="B93" s="14" t="s">
        <v>215</v>
      </c>
      <c r="C93" s="67" t="s">
        <v>216</v>
      </c>
      <c r="D93" s="126">
        <v>1813301.58</v>
      </c>
      <c r="E93" s="151">
        <v>3375894.73</v>
      </c>
      <c r="F93" s="126">
        <v>8610940.5999999996</v>
      </c>
      <c r="G93" s="126">
        <v>9110592.0700000003</v>
      </c>
      <c r="H93" s="146"/>
      <c r="I93" s="126">
        <v>1740579.8900000001</v>
      </c>
      <c r="J93" s="151">
        <v>3016013.91</v>
      </c>
      <c r="K93" s="126">
        <v>7668786.4299999997</v>
      </c>
      <c r="L93" s="126">
        <v>9469067.4100000001</v>
      </c>
      <c r="M93" s="119"/>
      <c r="N93" s="119"/>
      <c r="O93" s="126">
        <f t="shared" si="2"/>
        <v>1740579.8900000001</v>
      </c>
      <c r="P93" s="126">
        <v>0</v>
      </c>
      <c r="Q93" s="126">
        <f t="shared" si="3"/>
        <v>7668786.4299999997</v>
      </c>
    </row>
    <row r="94" spans="1:17" x14ac:dyDescent="0.2">
      <c r="A94" s="22" t="s">
        <v>217</v>
      </c>
      <c r="B94" s="14" t="s">
        <v>215</v>
      </c>
      <c r="C94" s="67" t="s">
        <v>218</v>
      </c>
      <c r="D94" s="126">
        <v>1162404.21</v>
      </c>
      <c r="E94" s="151">
        <v>1915617.67</v>
      </c>
      <c r="F94" s="126">
        <v>4871505</v>
      </c>
      <c r="G94" s="126">
        <v>6919416.2199999979</v>
      </c>
      <c r="H94" s="146"/>
      <c r="I94" s="126">
        <v>1050581.76</v>
      </c>
      <c r="J94" s="151">
        <v>1918680.46</v>
      </c>
      <c r="K94" s="126">
        <v>4864979</v>
      </c>
      <c r="L94" s="126">
        <v>4611847.5799999991</v>
      </c>
      <c r="M94" s="119"/>
      <c r="N94" s="119"/>
      <c r="O94" s="126">
        <f t="shared" si="2"/>
        <v>1050581.76</v>
      </c>
      <c r="P94" s="126">
        <v>0</v>
      </c>
      <c r="Q94" s="126">
        <f t="shared" si="3"/>
        <v>4864979</v>
      </c>
    </row>
    <row r="95" spans="1:17" x14ac:dyDescent="0.2">
      <c r="A95" s="22" t="s">
        <v>219</v>
      </c>
      <c r="B95" s="14" t="s">
        <v>215</v>
      </c>
      <c r="C95" s="67" t="s">
        <v>220</v>
      </c>
      <c r="D95" s="126">
        <v>103717.22</v>
      </c>
      <c r="E95" s="151">
        <v>139915.35999999999</v>
      </c>
      <c r="F95" s="126">
        <v>343993.25</v>
      </c>
      <c r="G95" s="126">
        <v>513129.03999999992</v>
      </c>
      <c r="H95" s="146"/>
      <c r="I95" s="126">
        <v>85014.1</v>
      </c>
      <c r="J95" s="151">
        <v>170183.83000000002</v>
      </c>
      <c r="K95" s="126">
        <v>432485.91</v>
      </c>
      <c r="L95" s="126">
        <v>601272.3600000001</v>
      </c>
      <c r="M95" s="119"/>
      <c r="N95" s="119"/>
      <c r="O95" s="126">
        <f t="shared" si="2"/>
        <v>85014.1</v>
      </c>
      <c r="P95" s="126">
        <v>0</v>
      </c>
      <c r="Q95" s="126">
        <f t="shared" si="3"/>
        <v>432485.91</v>
      </c>
    </row>
    <row r="96" spans="1:17" x14ac:dyDescent="0.2">
      <c r="A96" s="22" t="s">
        <v>221</v>
      </c>
      <c r="B96" s="14" t="s">
        <v>222</v>
      </c>
      <c r="C96" s="67" t="s">
        <v>223</v>
      </c>
      <c r="D96" s="126">
        <v>95547.7</v>
      </c>
      <c r="E96" s="151">
        <v>122594.31999999999</v>
      </c>
      <c r="F96" s="126">
        <v>329907</v>
      </c>
      <c r="G96" s="126">
        <v>299200.29000000004</v>
      </c>
      <c r="H96" s="146"/>
      <c r="I96" s="126">
        <v>103075.95999999999</v>
      </c>
      <c r="J96" s="151">
        <v>118273.95999999999</v>
      </c>
      <c r="K96" s="126">
        <v>320352.12</v>
      </c>
      <c r="L96" s="126">
        <v>389448.8000000001</v>
      </c>
      <c r="M96" s="119"/>
      <c r="N96" s="119"/>
      <c r="O96" s="126">
        <f t="shared" si="2"/>
        <v>103075.95999999999</v>
      </c>
      <c r="P96" s="126">
        <v>0</v>
      </c>
      <c r="Q96" s="126">
        <f t="shared" si="3"/>
        <v>320352.12</v>
      </c>
    </row>
    <row r="97" spans="1:17" x14ac:dyDescent="0.2">
      <c r="A97" s="22" t="s">
        <v>224</v>
      </c>
      <c r="B97" s="14" t="s">
        <v>222</v>
      </c>
      <c r="C97" s="67" t="s">
        <v>225</v>
      </c>
      <c r="D97" s="126">
        <v>49862.39</v>
      </c>
      <c r="E97" s="151">
        <v>83244.23</v>
      </c>
      <c r="F97" s="126">
        <v>217427.14</v>
      </c>
      <c r="G97" s="126">
        <v>256902.46999999997</v>
      </c>
      <c r="H97" s="146"/>
      <c r="I97" s="126">
        <v>41725.83</v>
      </c>
      <c r="J97" s="151">
        <v>81333.3</v>
      </c>
      <c r="K97" s="126">
        <v>214863.32</v>
      </c>
      <c r="L97" s="126">
        <v>241279.05000000002</v>
      </c>
      <c r="M97" s="119"/>
      <c r="N97" s="119"/>
      <c r="O97" s="126">
        <f t="shared" si="2"/>
        <v>41725.83</v>
      </c>
      <c r="P97" s="126">
        <v>0</v>
      </c>
      <c r="Q97" s="126">
        <f t="shared" si="3"/>
        <v>214863.32</v>
      </c>
    </row>
    <row r="98" spans="1:17" x14ac:dyDescent="0.2">
      <c r="A98" s="22" t="s">
        <v>226</v>
      </c>
      <c r="B98" s="14" t="s">
        <v>222</v>
      </c>
      <c r="C98" s="67" t="s">
        <v>227</v>
      </c>
      <c r="D98" s="126">
        <v>46254.23</v>
      </c>
      <c r="E98" s="151">
        <v>74328.14</v>
      </c>
      <c r="F98" s="126">
        <v>181387</v>
      </c>
      <c r="G98" s="126">
        <v>280923.65000000002</v>
      </c>
      <c r="H98" s="146"/>
      <c r="I98" s="126">
        <v>48050</v>
      </c>
      <c r="J98" s="151">
        <v>63956.35</v>
      </c>
      <c r="K98" s="126">
        <v>150236</v>
      </c>
      <c r="L98" s="126">
        <v>232799.25</v>
      </c>
      <c r="M98" s="119"/>
      <c r="N98" s="119"/>
      <c r="O98" s="126">
        <f t="shared" si="2"/>
        <v>48050</v>
      </c>
      <c r="P98" s="126">
        <v>0</v>
      </c>
      <c r="Q98" s="126">
        <f t="shared" si="3"/>
        <v>150236</v>
      </c>
    </row>
    <row r="99" spans="1:17" x14ac:dyDescent="0.2">
      <c r="A99" s="22" t="s">
        <v>228</v>
      </c>
      <c r="B99" s="14" t="s">
        <v>222</v>
      </c>
      <c r="C99" s="67" t="s">
        <v>229</v>
      </c>
      <c r="D99" s="126">
        <v>17726.329999999998</v>
      </c>
      <c r="E99" s="151">
        <v>26692.080000000002</v>
      </c>
      <c r="F99" s="126">
        <v>63797.65</v>
      </c>
      <c r="G99" s="126">
        <v>80458.229999999981</v>
      </c>
      <c r="H99" s="146"/>
      <c r="I99" s="126">
        <v>16494.010000000002</v>
      </c>
      <c r="J99" s="151">
        <v>29417.29</v>
      </c>
      <c r="K99" s="126">
        <v>70798.23</v>
      </c>
      <c r="L99" s="126">
        <v>64319.950000000004</v>
      </c>
      <c r="M99" s="119"/>
      <c r="N99" s="119"/>
      <c r="O99" s="126">
        <f t="shared" si="2"/>
        <v>16494.010000000002</v>
      </c>
      <c r="P99" s="126">
        <v>0</v>
      </c>
      <c r="Q99" s="126">
        <f t="shared" si="3"/>
        <v>70798.23</v>
      </c>
    </row>
    <row r="100" spans="1:17" x14ac:dyDescent="0.2">
      <c r="A100" s="22" t="s">
        <v>230</v>
      </c>
      <c r="B100" s="14" t="s">
        <v>222</v>
      </c>
      <c r="C100" s="67" t="s">
        <v>231</v>
      </c>
      <c r="D100" s="126">
        <v>28023.98</v>
      </c>
      <c r="E100" s="151">
        <v>29217.489999999998</v>
      </c>
      <c r="F100" s="126">
        <v>64891.31</v>
      </c>
      <c r="G100" s="126">
        <v>138014.40000000002</v>
      </c>
      <c r="H100" s="146"/>
      <c r="I100" s="126">
        <v>22309.329999999998</v>
      </c>
      <c r="J100" s="151">
        <v>45581.18</v>
      </c>
      <c r="K100" s="126">
        <v>59690.54</v>
      </c>
      <c r="L100" s="126">
        <v>112725.8</v>
      </c>
      <c r="M100" s="119"/>
      <c r="N100" s="119"/>
      <c r="O100" s="126">
        <f t="shared" si="2"/>
        <v>22309.329999999998</v>
      </c>
      <c r="P100" s="126">
        <v>0</v>
      </c>
      <c r="Q100" s="126">
        <f t="shared" si="3"/>
        <v>59690.54</v>
      </c>
    </row>
    <row r="101" spans="1:17" x14ac:dyDescent="0.2">
      <c r="A101" s="22" t="s">
        <v>232</v>
      </c>
      <c r="B101" s="14" t="s">
        <v>222</v>
      </c>
      <c r="C101" s="67" t="s">
        <v>233</v>
      </c>
      <c r="D101" s="126">
        <v>21332.670000000002</v>
      </c>
      <c r="E101" s="151">
        <v>27016.79</v>
      </c>
      <c r="F101" s="126">
        <v>36708.74</v>
      </c>
      <c r="G101" s="126">
        <v>71470.820000000007</v>
      </c>
      <c r="H101" s="146"/>
      <c r="I101" s="126">
        <v>19220.02</v>
      </c>
      <c r="J101" s="151">
        <v>35154.239999999998</v>
      </c>
      <c r="K101" s="126">
        <v>58854</v>
      </c>
      <c r="L101" s="126">
        <v>56653.900000000009</v>
      </c>
      <c r="M101" s="119"/>
      <c r="N101" s="119"/>
      <c r="O101" s="126">
        <f t="shared" si="2"/>
        <v>19220.02</v>
      </c>
      <c r="P101" s="126">
        <v>0</v>
      </c>
      <c r="Q101" s="126">
        <f t="shared" si="3"/>
        <v>58854</v>
      </c>
    </row>
    <row r="102" spans="1:17" x14ac:dyDescent="0.2">
      <c r="A102" s="22" t="s">
        <v>234</v>
      </c>
      <c r="B102" s="14" t="s">
        <v>235</v>
      </c>
      <c r="C102" s="67" t="s">
        <v>236</v>
      </c>
      <c r="D102" s="126">
        <v>26410.31</v>
      </c>
      <c r="E102" s="151">
        <v>45819.42</v>
      </c>
      <c r="F102" s="126">
        <v>85691</v>
      </c>
      <c r="G102" s="126">
        <v>177530.48</v>
      </c>
      <c r="H102" s="146"/>
      <c r="I102" s="126">
        <v>27120.01</v>
      </c>
      <c r="J102" s="151">
        <v>41015.96</v>
      </c>
      <c r="K102" s="126">
        <v>77870</v>
      </c>
      <c r="L102" s="126">
        <v>115038.59</v>
      </c>
      <c r="M102" s="119"/>
      <c r="N102" s="119"/>
      <c r="O102" s="126">
        <f t="shared" si="2"/>
        <v>27120.01</v>
      </c>
      <c r="P102" s="126">
        <v>0</v>
      </c>
      <c r="Q102" s="126">
        <f t="shared" si="3"/>
        <v>77870</v>
      </c>
    </row>
    <row r="103" spans="1:17" x14ac:dyDescent="0.2">
      <c r="A103" s="22" t="s">
        <v>237</v>
      </c>
      <c r="B103" s="14" t="s">
        <v>235</v>
      </c>
      <c r="C103" s="67" t="s">
        <v>238</v>
      </c>
      <c r="D103" s="126">
        <v>45315.28</v>
      </c>
      <c r="E103" s="151">
        <v>82605.75</v>
      </c>
      <c r="F103" s="126">
        <v>166741.75</v>
      </c>
      <c r="G103" s="126">
        <v>152604.34</v>
      </c>
      <c r="H103" s="146"/>
      <c r="I103" s="126">
        <v>46859.43</v>
      </c>
      <c r="J103" s="151">
        <v>61773.59</v>
      </c>
      <c r="K103" s="126">
        <v>115346.08</v>
      </c>
      <c r="L103" s="126">
        <v>196381.1</v>
      </c>
      <c r="M103" s="119"/>
      <c r="N103" s="119"/>
      <c r="O103" s="126">
        <f t="shared" si="2"/>
        <v>46859.43</v>
      </c>
      <c r="P103" s="126">
        <v>0</v>
      </c>
      <c r="Q103" s="126">
        <f t="shared" si="3"/>
        <v>115346.08</v>
      </c>
    </row>
    <row r="104" spans="1:17" x14ac:dyDescent="0.2">
      <c r="A104" s="22" t="s">
        <v>239</v>
      </c>
      <c r="B104" s="14" t="s">
        <v>235</v>
      </c>
      <c r="C104" s="67" t="s">
        <v>240</v>
      </c>
      <c r="D104" s="126">
        <v>31983.06</v>
      </c>
      <c r="E104" s="151">
        <v>48591.54</v>
      </c>
      <c r="F104" s="126">
        <v>102516.93</v>
      </c>
      <c r="G104" s="126">
        <v>126065.60000000001</v>
      </c>
      <c r="H104" s="146"/>
      <c r="I104" s="126">
        <v>26596.230000000003</v>
      </c>
      <c r="J104" s="151">
        <v>52427.32</v>
      </c>
      <c r="K104" s="126">
        <v>99900.6</v>
      </c>
      <c r="L104" s="126">
        <v>139636.79999999999</v>
      </c>
      <c r="M104" s="119"/>
      <c r="N104" s="119"/>
      <c r="O104" s="126">
        <f t="shared" si="2"/>
        <v>26596.230000000003</v>
      </c>
      <c r="P104" s="126">
        <v>0</v>
      </c>
      <c r="Q104" s="126">
        <f t="shared" si="3"/>
        <v>99900.6</v>
      </c>
    </row>
    <row r="105" spans="1:17" x14ac:dyDescent="0.2">
      <c r="A105" s="22" t="s">
        <v>241</v>
      </c>
      <c r="B105" s="14" t="s">
        <v>242</v>
      </c>
      <c r="C105" s="67" t="s">
        <v>243</v>
      </c>
      <c r="D105" s="126">
        <v>145911.73000000001</v>
      </c>
      <c r="E105" s="151">
        <v>225138.95</v>
      </c>
      <c r="F105" s="126">
        <v>561683.44999999995</v>
      </c>
      <c r="G105" s="126">
        <v>631997.82999999984</v>
      </c>
      <c r="H105" s="146"/>
      <c r="I105" s="126">
        <v>148182.96000000002</v>
      </c>
      <c r="J105" s="151">
        <v>229787.58000000002</v>
      </c>
      <c r="K105" s="126">
        <v>572543.19999999995</v>
      </c>
      <c r="L105" s="126">
        <v>647805.62999999989</v>
      </c>
      <c r="M105" s="119"/>
      <c r="N105" s="119"/>
      <c r="O105" s="126">
        <f t="shared" si="2"/>
        <v>148182.96000000002</v>
      </c>
      <c r="P105" s="126">
        <v>0</v>
      </c>
      <c r="Q105" s="126">
        <f t="shared" si="3"/>
        <v>572543.19999999995</v>
      </c>
    </row>
    <row r="106" spans="1:17" x14ac:dyDescent="0.2">
      <c r="A106" s="22" t="s">
        <v>244</v>
      </c>
      <c r="B106" s="14" t="s">
        <v>242</v>
      </c>
      <c r="C106" s="67" t="s">
        <v>245</v>
      </c>
      <c r="D106" s="126">
        <v>31208.81</v>
      </c>
      <c r="E106" s="151">
        <v>47778.84</v>
      </c>
      <c r="F106" s="126">
        <v>104515.42</v>
      </c>
      <c r="G106" s="126">
        <v>207071.11</v>
      </c>
      <c r="H106" s="146"/>
      <c r="I106" s="126">
        <v>30758.31</v>
      </c>
      <c r="J106" s="151">
        <v>52118.92</v>
      </c>
      <c r="K106" s="126">
        <v>114578.78</v>
      </c>
      <c r="L106" s="126">
        <v>148787.64000000001</v>
      </c>
      <c r="M106" s="119"/>
      <c r="N106" s="119"/>
      <c r="O106" s="126">
        <f t="shared" si="2"/>
        <v>30758.31</v>
      </c>
      <c r="P106" s="126">
        <v>0</v>
      </c>
      <c r="Q106" s="126">
        <f t="shared" si="3"/>
        <v>114578.78</v>
      </c>
    </row>
    <row r="107" spans="1:17" x14ac:dyDescent="0.2">
      <c r="A107" s="22" t="s">
        <v>246</v>
      </c>
      <c r="B107" s="14" t="s">
        <v>242</v>
      </c>
      <c r="C107" s="67" t="s">
        <v>247</v>
      </c>
      <c r="D107" s="126">
        <v>31932.799999999999</v>
      </c>
      <c r="E107" s="151">
        <v>50762.06</v>
      </c>
      <c r="F107" s="126">
        <v>109548.63</v>
      </c>
      <c r="G107" s="126">
        <v>152319.57999999999</v>
      </c>
      <c r="H107" s="146"/>
      <c r="I107" s="126">
        <v>32710.32</v>
      </c>
      <c r="J107" s="151">
        <v>52180.61</v>
      </c>
      <c r="K107" s="126">
        <v>118845.38</v>
      </c>
      <c r="L107" s="126">
        <v>199916.77</v>
      </c>
      <c r="M107" s="119"/>
      <c r="N107" s="119"/>
      <c r="O107" s="126">
        <f t="shared" si="2"/>
        <v>32710.32</v>
      </c>
      <c r="P107" s="126">
        <v>0</v>
      </c>
      <c r="Q107" s="126">
        <f t="shared" si="3"/>
        <v>118845.38</v>
      </c>
    </row>
    <row r="108" spans="1:17" x14ac:dyDescent="0.2">
      <c r="A108" s="22" t="s">
        <v>248</v>
      </c>
      <c r="B108" s="14" t="s">
        <v>242</v>
      </c>
      <c r="C108" s="67" t="s">
        <v>249</v>
      </c>
      <c r="D108" s="126">
        <v>40209.71</v>
      </c>
      <c r="E108" s="151">
        <v>60842.39</v>
      </c>
      <c r="F108" s="126">
        <v>130469.62</v>
      </c>
      <c r="G108" s="126">
        <v>189215.41999999998</v>
      </c>
      <c r="H108" s="146"/>
      <c r="I108" s="126">
        <v>40432.31</v>
      </c>
      <c r="J108" s="151">
        <v>67303.149999999994</v>
      </c>
      <c r="K108" s="126">
        <v>146844.35999999999</v>
      </c>
      <c r="L108" s="126">
        <v>173840.36999999997</v>
      </c>
      <c r="M108" s="119"/>
      <c r="N108" s="119"/>
      <c r="O108" s="126">
        <f t="shared" si="2"/>
        <v>40432.31</v>
      </c>
      <c r="P108" s="126">
        <v>0</v>
      </c>
      <c r="Q108" s="126">
        <f t="shared" si="3"/>
        <v>146844.35999999999</v>
      </c>
    </row>
    <row r="109" spans="1:17" x14ac:dyDescent="0.2">
      <c r="A109" s="22" t="s">
        <v>250</v>
      </c>
      <c r="B109" s="14" t="s">
        <v>251</v>
      </c>
      <c r="C109" s="67" t="s">
        <v>252</v>
      </c>
      <c r="D109" s="126">
        <v>16681.25</v>
      </c>
      <c r="E109" s="151">
        <v>13180.76</v>
      </c>
      <c r="F109" s="126">
        <v>28871</v>
      </c>
      <c r="G109" s="126">
        <v>77990.87</v>
      </c>
      <c r="H109" s="146"/>
      <c r="I109" s="126">
        <v>17519.239999999998</v>
      </c>
      <c r="J109" s="151">
        <v>15529.489999999998</v>
      </c>
      <c r="K109" s="126">
        <v>34853.949999999997</v>
      </c>
      <c r="L109" s="126">
        <v>71651.459999999992</v>
      </c>
      <c r="M109" s="119"/>
      <c r="N109" s="119"/>
      <c r="O109" s="126">
        <f t="shared" si="2"/>
        <v>17519.239999999998</v>
      </c>
      <c r="P109" s="126">
        <v>0</v>
      </c>
      <c r="Q109" s="126">
        <f t="shared" si="3"/>
        <v>34853.949999999997</v>
      </c>
    </row>
    <row r="110" spans="1:17" x14ac:dyDescent="0.2">
      <c r="A110" s="22" t="s">
        <v>253</v>
      </c>
      <c r="B110" s="14" t="s">
        <v>251</v>
      </c>
      <c r="C110" s="67" t="s">
        <v>254</v>
      </c>
      <c r="D110" s="126">
        <v>19843.34</v>
      </c>
      <c r="E110" s="151">
        <v>36581.240000000005</v>
      </c>
      <c r="F110" s="126">
        <v>86414.41</v>
      </c>
      <c r="G110" s="126">
        <v>176607.90999999997</v>
      </c>
      <c r="H110" s="146"/>
      <c r="I110" s="126">
        <v>20620.400000000001</v>
      </c>
      <c r="J110" s="151">
        <v>32810.9</v>
      </c>
      <c r="K110" s="126">
        <v>74742.850000000006</v>
      </c>
      <c r="L110" s="126">
        <v>165877.56</v>
      </c>
      <c r="M110" s="119"/>
      <c r="N110" s="119"/>
      <c r="O110" s="126">
        <f t="shared" si="2"/>
        <v>20620.400000000001</v>
      </c>
      <c r="P110" s="126">
        <v>0</v>
      </c>
      <c r="Q110" s="126">
        <f t="shared" si="3"/>
        <v>74742.850000000006</v>
      </c>
    </row>
    <row r="111" spans="1:17" x14ac:dyDescent="0.2">
      <c r="A111" s="22" t="s">
        <v>255</v>
      </c>
      <c r="B111" s="14" t="s">
        <v>251</v>
      </c>
      <c r="C111" s="67" t="s">
        <v>256</v>
      </c>
      <c r="D111" s="126">
        <v>1473692.62</v>
      </c>
      <c r="E111" s="151">
        <v>2532436.15</v>
      </c>
      <c r="F111" s="126">
        <v>6985778</v>
      </c>
      <c r="G111" s="126">
        <v>7491885.6099999994</v>
      </c>
      <c r="H111" s="146"/>
      <c r="I111" s="126">
        <v>1259113.95</v>
      </c>
      <c r="J111" s="151">
        <v>2418948.63</v>
      </c>
      <c r="K111" s="126">
        <v>6745333.2000000002</v>
      </c>
      <c r="L111" s="126">
        <v>6045459.4100000001</v>
      </c>
      <c r="M111" s="119"/>
      <c r="N111" s="119"/>
      <c r="O111" s="126">
        <f t="shared" si="2"/>
        <v>1259113.95</v>
      </c>
      <c r="P111" s="126">
        <v>0</v>
      </c>
      <c r="Q111" s="126">
        <f t="shared" si="3"/>
        <v>6745333.2000000002</v>
      </c>
    </row>
    <row r="112" spans="1:17" x14ac:dyDescent="0.2">
      <c r="A112" s="22" t="s">
        <v>257</v>
      </c>
      <c r="B112" s="14" t="s">
        <v>258</v>
      </c>
      <c r="C112" s="67" t="s">
        <v>259</v>
      </c>
      <c r="D112" s="126">
        <v>20775.809999999998</v>
      </c>
      <c r="E112" s="151">
        <v>30835.8</v>
      </c>
      <c r="F112" s="126">
        <v>34262</v>
      </c>
      <c r="G112" s="126">
        <v>87347.11</v>
      </c>
      <c r="H112" s="146"/>
      <c r="I112" s="126">
        <v>20031.82</v>
      </c>
      <c r="J112" s="151">
        <v>34556.81</v>
      </c>
      <c r="K112" s="126">
        <v>38396.449999999997</v>
      </c>
      <c r="L112" s="126">
        <v>44785.41</v>
      </c>
      <c r="M112" s="119"/>
      <c r="N112" s="119"/>
      <c r="O112" s="126">
        <f t="shared" si="2"/>
        <v>20031.82</v>
      </c>
      <c r="P112" s="126">
        <v>0</v>
      </c>
      <c r="Q112" s="126">
        <f t="shared" si="3"/>
        <v>38396.449999999997</v>
      </c>
    </row>
    <row r="113" spans="1:17" x14ac:dyDescent="0.2">
      <c r="A113" s="22" t="s">
        <v>260</v>
      </c>
      <c r="B113" s="14" t="s">
        <v>261</v>
      </c>
      <c r="C113" s="67" t="s">
        <v>262</v>
      </c>
      <c r="D113" s="126">
        <v>158515.29999999999</v>
      </c>
      <c r="E113" s="151">
        <v>294558.17000000004</v>
      </c>
      <c r="F113" s="126">
        <v>728517.88</v>
      </c>
      <c r="G113" s="126">
        <v>815444.95</v>
      </c>
      <c r="H113" s="146"/>
      <c r="I113" s="126">
        <v>149640.81</v>
      </c>
      <c r="J113" s="151">
        <v>263305.76</v>
      </c>
      <c r="K113" s="126">
        <v>625326.06000000006</v>
      </c>
      <c r="L113" s="126">
        <v>692214.78999999992</v>
      </c>
      <c r="M113" s="119"/>
      <c r="N113" s="119"/>
      <c r="O113" s="126">
        <f t="shared" si="2"/>
        <v>149640.81</v>
      </c>
      <c r="P113" s="126">
        <v>0</v>
      </c>
      <c r="Q113" s="126">
        <f t="shared" si="3"/>
        <v>625326.06000000006</v>
      </c>
    </row>
    <row r="114" spans="1:17" x14ac:dyDescent="0.2">
      <c r="A114" s="22" t="s">
        <v>263</v>
      </c>
      <c r="B114" s="14" t="s">
        <v>264</v>
      </c>
      <c r="C114" s="67" t="s">
        <v>265</v>
      </c>
      <c r="D114" s="126">
        <v>266328.46000000002</v>
      </c>
      <c r="E114" s="151">
        <v>435602.11</v>
      </c>
      <c r="F114" s="126">
        <v>1000272.27</v>
      </c>
      <c r="G114" s="126">
        <v>1183786.0599999998</v>
      </c>
      <c r="H114" s="146"/>
      <c r="I114" s="126">
        <v>272478.31999999995</v>
      </c>
      <c r="J114" s="151">
        <v>447246.9</v>
      </c>
      <c r="K114" s="126">
        <v>1003474.16</v>
      </c>
      <c r="L114" s="126">
        <v>1133174.1899999997</v>
      </c>
      <c r="M114" s="119"/>
      <c r="N114" s="119"/>
      <c r="O114" s="126">
        <f t="shared" si="2"/>
        <v>272478.31999999995</v>
      </c>
      <c r="P114" s="126">
        <v>0</v>
      </c>
      <c r="Q114" s="126">
        <f t="shared" si="3"/>
        <v>1003474.16</v>
      </c>
    </row>
    <row r="115" spans="1:17" x14ac:dyDescent="0.2">
      <c r="A115" s="22" t="s">
        <v>266</v>
      </c>
      <c r="B115" s="14" t="s">
        <v>264</v>
      </c>
      <c r="C115" s="67" t="s">
        <v>267</v>
      </c>
      <c r="D115" s="126">
        <v>53596.78</v>
      </c>
      <c r="E115" s="151">
        <v>92809.540000000008</v>
      </c>
      <c r="F115" s="126">
        <v>223726.01</v>
      </c>
      <c r="G115" s="126">
        <v>351884.89</v>
      </c>
      <c r="H115" s="146"/>
      <c r="I115" s="126">
        <v>41140.619999999995</v>
      </c>
      <c r="J115" s="151">
        <v>87183.83</v>
      </c>
      <c r="K115" s="126">
        <v>199684</v>
      </c>
      <c r="L115" s="126">
        <v>340624.26999999996</v>
      </c>
      <c r="M115" s="119"/>
      <c r="N115" s="119"/>
      <c r="O115" s="126">
        <f t="shared" si="2"/>
        <v>41140.619999999995</v>
      </c>
      <c r="P115" s="126">
        <v>0</v>
      </c>
      <c r="Q115" s="126">
        <f t="shared" si="3"/>
        <v>199684</v>
      </c>
    </row>
    <row r="116" spans="1:17" x14ac:dyDescent="0.2">
      <c r="A116" s="22" t="s">
        <v>268</v>
      </c>
      <c r="B116" s="14" t="s">
        <v>264</v>
      </c>
      <c r="C116" s="67" t="s">
        <v>269</v>
      </c>
      <c r="D116" s="126">
        <v>27553.16</v>
      </c>
      <c r="E116" s="151">
        <v>37712.94</v>
      </c>
      <c r="F116" s="126">
        <v>87116.04</v>
      </c>
      <c r="G116" s="126">
        <v>207709.07</v>
      </c>
      <c r="H116" s="146"/>
      <c r="I116" s="126">
        <v>29198.78</v>
      </c>
      <c r="J116" s="151">
        <v>38210.979999999996</v>
      </c>
      <c r="K116" s="126">
        <v>87382.77</v>
      </c>
      <c r="L116" s="126">
        <v>228814.32000000004</v>
      </c>
      <c r="M116" s="119"/>
      <c r="N116" s="119"/>
      <c r="O116" s="126">
        <f t="shared" si="2"/>
        <v>29198.78</v>
      </c>
      <c r="P116" s="126">
        <v>0</v>
      </c>
      <c r="Q116" s="126">
        <f t="shared" si="3"/>
        <v>87382.77</v>
      </c>
    </row>
    <row r="117" spans="1:17" x14ac:dyDescent="0.2">
      <c r="A117" s="22" t="s">
        <v>270</v>
      </c>
      <c r="B117" s="14" t="s">
        <v>271</v>
      </c>
      <c r="C117" s="67" t="s">
        <v>272</v>
      </c>
      <c r="D117" s="126">
        <v>357693.87</v>
      </c>
      <c r="E117" s="151">
        <v>609177.4</v>
      </c>
      <c r="F117" s="126">
        <v>1775292.89</v>
      </c>
      <c r="G117" s="126">
        <v>1852967.74</v>
      </c>
      <c r="H117" s="146"/>
      <c r="I117" s="126">
        <v>345368.28</v>
      </c>
      <c r="J117" s="151">
        <v>596909.34</v>
      </c>
      <c r="K117" s="126">
        <v>1721666.77</v>
      </c>
      <c r="L117" s="126">
        <v>1704476.34</v>
      </c>
      <c r="M117" s="119"/>
      <c r="N117" s="119"/>
      <c r="O117" s="126">
        <f t="shared" si="2"/>
        <v>345368.28</v>
      </c>
      <c r="P117" s="126">
        <v>0</v>
      </c>
      <c r="Q117" s="126">
        <f t="shared" si="3"/>
        <v>1721666.77</v>
      </c>
    </row>
    <row r="118" spans="1:17" x14ac:dyDescent="0.2">
      <c r="A118" s="22" t="s">
        <v>273</v>
      </c>
      <c r="B118" s="14" t="s">
        <v>271</v>
      </c>
      <c r="C118" s="67" t="s">
        <v>274</v>
      </c>
      <c r="D118" s="126">
        <v>47508.89</v>
      </c>
      <c r="E118" s="151">
        <v>113517.73999999999</v>
      </c>
      <c r="F118" s="126">
        <v>278491.15999999997</v>
      </c>
      <c r="G118" s="126">
        <v>286339.97000000003</v>
      </c>
      <c r="H118" s="146"/>
      <c r="I118" s="126">
        <v>48317.770000000004</v>
      </c>
      <c r="J118" s="151">
        <v>78727.429999999993</v>
      </c>
      <c r="K118" s="126">
        <v>218598.47</v>
      </c>
      <c r="L118" s="126">
        <v>254682.66999999998</v>
      </c>
      <c r="M118" s="119"/>
      <c r="N118" s="119"/>
      <c r="O118" s="126">
        <f t="shared" si="2"/>
        <v>48317.770000000004</v>
      </c>
      <c r="P118" s="126">
        <v>0</v>
      </c>
      <c r="Q118" s="126">
        <f t="shared" si="3"/>
        <v>218598.47</v>
      </c>
    </row>
    <row r="119" spans="1:17" x14ac:dyDescent="0.2">
      <c r="A119" s="22" t="s">
        <v>275</v>
      </c>
      <c r="B119" s="14" t="s">
        <v>276</v>
      </c>
      <c r="C119" s="67" t="s">
        <v>277</v>
      </c>
      <c r="D119" s="126">
        <v>98194.98</v>
      </c>
      <c r="E119" s="151">
        <v>155318.06</v>
      </c>
      <c r="F119" s="126">
        <v>395984.8</v>
      </c>
      <c r="G119" s="126">
        <v>614480.76</v>
      </c>
      <c r="H119" s="146"/>
      <c r="I119" s="126">
        <v>101312.81</v>
      </c>
      <c r="J119" s="151">
        <v>144558.26999999999</v>
      </c>
      <c r="K119" s="126">
        <v>353514.08</v>
      </c>
      <c r="L119" s="126">
        <v>680531.41</v>
      </c>
      <c r="M119" s="119"/>
      <c r="N119" s="119"/>
      <c r="O119" s="126">
        <f t="shared" si="2"/>
        <v>101312.81</v>
      </c>
      <c r="P119" s="126">
        <v>0</v>
      </c>
      <c r="Q119" s="126">
        <f t="shared" si="3"/>
        <v>353514.08</v>
      </c>
    </row>
    <row r="120" spans="1:17" x14ac:dyDescent="0.2">
      <c r="A120" s="22" t="s">
        <v>278</v>
      </c>
      <c r="B120" s="14" t="s">
        <v>276</v>
      </c>
      <c r="C120" s="67" t="s">
        <v>279</v>
      </c>
      <c r="D120" s="126">
        <v>161004.82</v>
      </c>
      <c r="E120" s="151">
        <v>254871.12</v>
      </c>
      <c r="F120" s="126">
        <v>628989.27</v>
      </c>
      <c r="G120" s="126">
        <v>1021358.2100000002</v>
      </c>
      <c r="H120" s="146"/>
      <c r="I120" s="126">
        <v>143911.91</v>
      </c>
      <c r="J120" s="151">
        <v>265365.03000000003</v>
      </c>
      <c r="K120" s="126">
        <v>635534.78</v>
      </c>
      <c r="L120" s="126">
        <v>682108.74000000011</v>
      </c>
      <c r="M120" s="119"/>
      <c r="N120" s="119"/>
      <c r="O120" s="126">
        <f t="shared" si="2"/>
        <v>143911.91</v>
      </c>
      <c r="P120" s="126">
        <v>0</v>
      </c>
      <c r="Q120" s="126">
        <f t="shared" si="3"/>
        <v>635534.78</v>
      </c>
    </row>
    <row r="121" spans="1:17" x14ac:dyDescent="0.2">
      <c r="A121" s="22" t="s">
        <v>280</v>
      </c>
      <c r="B121" s="14" t="s">
        <v>276</v>
      </c>
      <c r="C121" s="67" t="s">
        <v>281</v>
      </c>
      <c r="D121" s="126">
        <v>30795.3</v>
      </c>
      <c r="E121" s="151">
        <v>49596.43</v>
      </c>
      <c r="F121" s="126">
        <v>131836</v>
      </c>
      <c r="G121" s="126">
        <v>96719.369999999981</v>
      </c>
      <c r="H121" s="146"/>
      <c r="I121" s="126">
        <v>27174.68</v>
      </c>
      <c r="J121" s="151">
        <v>50814.520000000004</v>
      </c>
      <c r="K121" s="126">
        <v>134483</v>
      </c>
      <c r="L121" s="126">
        <v>115397.24</v>
      </c>
      <c r="M121" s="119"/>
      <c r="N121" s="119"/>
      <c r="O121" s="126">
        <f t="shared" si="2"/>
        <v>27174.68</v>
      </c>
      <c r="P121" s="126">
        <v>0</v>
      </c>
      <c r="Q121" s="126">
        <f t="shared" si="3"/>
        <v>134483</v>
      </c>
    </row>
    <row r="122" spans="1:17" x14ac:dyDescent="0.2">
      <c r="A122" s="22" t="s">
        <v>282</v>
      </c>
      <c r="B122" s="14" t="s">
        <v>276</v>
      </c>
      <c r="C122" s="67" t="s">
        <v>283</v>
      </c>
      <c r="D122" s="126">
        <v>58054.02</v>
      </c>
      <c r="E122" s="151">
        <v>98972.540000000008</v>
      </c>
      <c r="F122" s="126">
        <v>193145.41</v>
      </c>
      <c r="G122" s="126">
        <v>246832.07000000004</v>
      </c>
      <c r="H122" s="146"/>
      <c r="I122" s="126">
        <v>48433.89</v>
      </c>
      <c r="J122" s="151">
        <v>95068.98000000001</v>
      </c>
      <c r="K122" s="126">
        <v>183723.13</v>
      </c>
      <c r="L122" s="126">
        <v>239985.26999999996</v>
      </c>
      <c r="M122" s="119"/>
      <c r="N122" s="119"/>
      <c r="O122" s="126">
        <f t="shared" si="2"/>
        <v>48433.89</v>
      </c>
      <c r="P122" s="126">
        <v>0</v>
      </c>
      <c r="Q122" s="126">
        <f t="shared" si="3"/>
        <v>183723.13</v>
      </c>
    </row>
    <row r="123" spans="1:17" x14ac:dyDescent="0.2">
      <c r="A123" s="22" t="s">
        <v>284</v>
      </c>
      <c r="B123" s="14" t="s">
        <v>285</v>
      </c>
      <c r="C123" s="67" t="s">
        <v>286</v>
      </c>
      <c r="D123" s="126">
        <v>58391.509999999995</v>
      </c>
      <c r="E123" s="151">
        <v>92652.42</v>
      </c>
      <c r="F123" s="126">
        <v>235063.67</v>
      </c>
      <c r="G123" s="126">
        <v>374841.28</v>
      </c>
      <c r="H123" s="146"/>
      <c r="I123" s="126">
        <v>47844.36</v>
      </c>
      <c r="J123" s="151">
        <v>95178.64</v>
      </c>
      <c r="K123" s="126">
        <v>249767.61</v>
      </c>
      <c r="L123" s="126">
        <v>306869.93999999994</v>
      </c>
      <c r="M123" s="119"/>
      <c r="N123" s="119"/>
      <c r="O123" s="126">
        <f t="shared" si="2"/>
        <v>47844.36</v>
      </c>
      <c r="P123" s="126">
        <v>0</v>
      </c>
      <c r="Q123" s="126">
        <f t="shared" si="3"/>
        <v>249767.61</v>
      </c>
    </row>
    <row r="124" spans="1:17" x14ac:dyDescent="0.2">
      <c r="A124" s="22" t="s">
        <v>287</v>
      </c>
      <c r="B124" s="14" t="s">
        <v>285</v>
      </c>
      <c r="C124" s="67" t="s">
        <v>288</v>
      </c>
      <c r="D124" s="126">
        <v>33727.69</v>
      </c>
      <c r="E124" s="151">
        <v>60407.549999999996</v>
      </c>
      <c r="F124" s="126">
        <v>154547.73000000001</v>
      </c>
      <c r="G124" s="126">
        <v>262516.74</v>
      </c>
      <c r="H124" s="146"/>
      <c r="I124" s="126">
        <v>37332.979999999996</v>
      </c>
      <c r="J124" s="151">
        <v>55908.84</v>
      </c>
      <c r="K124" s="126">
        <v>139790.34</v>
      </c>
      <c r="L124" s="126">
        <v>255124.62000000002</v>
      </c>
      <c r="M124" s="119"/>
      <c r="N124" s="119"/>
      <c r="O124" s="126">
        <f t="shared" si="2"/>
        <v>37332.979999999996</v>
      </c>
      <c r="P124" s="126">
        <v>0</v>
      </c>
      <c r="Q124" s="126">
        <f t="shared" si="3"/>
        <v>139790.34</v>
      </c>
    </row>
    <row r="125" spans="1:17" x14ac:dyDescent="0.2">
      <c r="A125" s="22" t="s">
        <v>289</v>
      </c>
      <c r="B125" s="14" t="s">
        <v>285</v>
      </c>
      <c r="C125" s="67" t="s">
        <v>290</v>
      </c>
      <c r="D125" s="126">
        <v>2927.53</v>
      </c>
      <c r="E125" s="151">
        <v>6030.22</v>
      </c>
      <c r="F125" s="126">
        <v>12591.26</v>
      </c>
      <c r="G125" s="126">
        <v>97236.37</v>
      </c>
      <c r="H125" s="146"/>
      <c r="I125" s="126">
        <v>3872.61</v>
      </c>
      <c r="J125" s="151">
        <v>4435.33</v>
      </c>
      <c r="K125" s="126">
        <v>8924.9599999999991</v>
      </c>
      <c r="L125" s="126">
        <v>42024.229999999996</v>
      </c>
      <c r="M125" s="119"/>
      <c r="N125" s="119"/>
      <c r="O125" s="126">
        <f t="shared" si="2"/>
        <v>3872.61</v>
      </c>
      <c r="P125" s="126">
        <v>0</v>
      </c>
      <c r="Q125" s="126">
        <f t="shared" si="3"/>
        <v>8924.9599999999991</v>
      </c>
    </row>
    <row r="126" spans="1:17" x14ac:dyDescent="0.2">
      <c r="A126" s="22" t="s">
        <v>291</v>
      </c>
      <c r="B126" s="14" t="s">
        <v>285</v>
      </c>
      <c r="C126" s="67" t="s">
        <v>292</v>
      </c>
      <c r="D126" s="126">
        <v>35840.47</v>
      </c>
      <c r="E126" s="151">
        <v>61501.91</v>
      </c>
      <c r="F126" s="126">
        <v>125705.89</v>
      </c>
      <c r="G126" s="126">
        <v>204298.33</v>
      </c>
      <c r="H126" s="146"/>
      <c r="I126" s="126">
        <v>30417.37</v>
      </c>
      <c r="J126" s="151">
        <v>58829.09</v>
      </c>
      <c r="K126" s="126">
        <v>117107.61</v>
      </c>
      <c r="L126" s="126">
        <v>158256.01999999999</v>
      </c>
      <c r="M126" s="119"/>
      <c r="N126" s="119"/>
      <c r="O126" s="126">
        <f t="shared" si="2"/>
        <v>30417.37</v>
      </c>
      <c r="P126" s="126">
        <v>0</v>
      </c>
      <c r="Q126" s="126">
        <f t="shared" si="3"/>
        <v>117107.61</v>
      </c>
    </row>
    <row r="127" spans="1:17" x14ac:dyDescent="0.2">
      <c r="A127" s="22" t="s">
        <v>293</v>
      </c>
      <c r="B127" s="14" t="s">
        <v>285</v>
      </c>
      <c r="C127" s="67" t="s">
        <v>294</v>
      </c>
      <c r="D127" s="126">
        <v>8247.01</v>
      </c>
      <c r="E127" s="151">
        <v>19212.379999999997</v>
      </c>
      <c r="F127" s="126">
        <v>47268.46</v>
      </c>
      <c r="G127" s="126">
        <v>87857.72</v>
      </c>
      <c r="H127" s="146"/>
      <c r="I127" s="126">
        <v>14003.070000000002</v>
      </c>
      <c r="J127" s="151">
        <v>15151.81</v>
      </c>
      <c r="K127" s="126">
        <v>32313.31</v>
      </c>
      <c r="L127" s="126">
        <v>92772.03</v>
      </c>
      <c r="M127" s="119"/>
      <c r="N127" s="119"/>
      <c r="O127" s="126">
        <f t="shared" si="2"/>
        <v>14003.070000000002</v>
      </c>
      <c r="P127" s="126">
        <v>0</v>
      </c>
      <c r="Q127" s="126">
        <f t="shared" si="3"/>
        <v>32313.31</v>
      </c>
    </row>
    <row r="128" spans="1:17" x14ac:dyDescent="0.2">
      <c r="A128" s="22" t="s">
        <v>295</v>
      </c>
      <c r="B128" s="14" t="s">
        <v>285</v>
      </c>
      <c r="C128" s="67" t="s">
        <v>296</v>
      </c>
      <c r="D128" s="126">
        <v>15233.27</v>
      </c>
      <c r="E128" s="151">
        <v>17340.349999999999</v>
      </c>
      <c r="F128" s="126">
        <v>40592.32</v>
      </c>
      <c r="G128" s="126">
        <v>105917.66999999998</v>
      </c>
      <c r="H128" s="146"/>
      <c r="I128" s="126">
        <v>15042.98</v>
      </c>
      <c r="J128" s="151">
        <v>25457.66</v>
      </c>
      <c r="K128" s="126">
        <v>54542.51</v>
      </c>
      <c r="L128" s="126">
        <v>98058.28</v>
      </c>
      <c r="M128" s="119"/>
      <c r="N128" s="119"/>
      <c r="O128" s="126">
        <f t="shared" si="2"/>
        <v>15042.98</v>
      </c>
      <c r="P128" s="126">
        <v>0</v>
      </c>
      <c r="Q128" s="126">
        <f t="shared" si="3"/>
        <v>54542.51</v>
      </c>
    </row>
    <row r="129" spans="1:17" x14ac:dyDescent="0.2">
      <c r="A129" s="22" t="s">
        <v>297</v>
      </c>
      <c r="B129" s="14" t="s">
        <v>298</v>
      </c>
      <c r="C129" s="67" t="s">
        <v>299</v>
      </c>
      <c r="D129" s="126">
        <v>5974.37</v>
      </c>
      <c r="E129" s="151">
        <v>9168.49</v>
      </c>
      <c r="F129" s="126">
        <v>21513.06</v>
      </c>
      <c r="G129" s="126">
        <v>66421.170000000013</v>
      </c>
      <c r="H129" s="146"/>
      <c r="I129" s="126">
        <v>5029.34</v>
      </c>
      <c r="J129" s="151">
        <v>9818.65</v>
      </c>
      <c r="K129" s="126">
        <v>22804.880000000001</v>
      </c>
      <c r="L129" s="126">
        <v>56767.87</v>
      </c>
      <c r="M129" s="119"/>
      <c r="N129" s="119"/>
      <c r="O129" s="126">
        <f t="shared" si="2"/>
        <v>5029.34</v>
      </c>
      <c r="P129" s="126">
        <v>0</v>
      </c>
      <c r="Q129" s="126">
        <f t="shared" si="3"/>
        <v>22804.880000000001</v>
      </c>
    </row>
    <row r="130" spans="1:17" x14ac:dyDescent="0.2">
      <c r="A130" s="22" t="s">
        <v>300</v>
      </c>
      <c r="B130" s="14" t="s">
        <v>298</v>
      </c>
      <c r="C130" s="67" t="s">
        <v>301</v>
      </c>
      <c r="D130" s="126">
        <v>29427.41</v>
      </c>
      <c r="E130" s="151">
        <v>47244.56</v>
      </c>
      <c r="F130" s="126">
        <v>114144.29</v>
      </c>
      <c r="G130" s="126">
        <v>208639.13999999998</v>
      </c>
      <c r="H130" s="146"/>
      <c r="I130" s="126">
        <v>29479.33</v>
      </c>
      <c r="J130" s="151">
        <v>49223.5</v>
      </c>
      <c r="K130" s="126">
        <v>119502</v>
      </c>
      <c r="L130" s="126">
        <v>235103.32</v>
      </c>
      <c r="M130" s="119"/>
      <c r="N130" s="119"/>
      <c r="O130" s="126">
        <f t="shared" si="2"/>
        <v>29479.33</v>
      </c>
      <c r="P130" s="126">
        <v>0</v>
      </c>
      <c r="Q130" s="126">
        <f t="shared" si="3"/>
        <v>119502</v>
      </c>
    </row>
    <row r="131" spans="1:17" x14ac:dyDescent="0.2">
      <c r="A131" s="22" t="s">
        <v>302</v>
      </c>
      <c r="B131" s="14" t="s">
        <v>303</v>
      </c>
      <c r="C131" s="67" t="s">
        <v>304</v>
      </c>
      <c r="D131" s="126">
        <v>169580.86</v>
      </c>
      <c r="E131" s="151">
        <v>247959.89</v>
      </c>
      <c r="F131" s="126">
        <v>578806.78</v>
      </c>
      <c r="G131" s="126">
        <v>638508.13000000012</v>
      </c>
      <c r="H131" s="146"/>
      <c r="I131" s="126">
        <v>173146.61</v>
      </c>
      <c r="J131" s="151">
        <v>285001.8</v>
      </c>
      <c r="K131" s="126">
        <v>657814.99</v>
      </c>
      <c r="L131" s="126">
        <v>768532.0399999998</v>
      </c>
      <c r="M131" s="119"/>
      <c r="N131" s="119"/>
      <c r="O131" s="126">
        <f t="shared" si="2"/>
        <v>173146.61</v>
      </c>
      <c r="P131" s="126">
        <v>0</v>
      </c>
      <c r="Q131" s="126">
        <f t="shared" si="3"/>
        <v>657814.99</v>
      </c>
    </row>
    <row r="132" spans="1:17" x14ac:dyDescent="0.2">
      <c r="A132" s="22" t="s">
        <v>305</v>
      </c>
      <c r="B132" s="14" t="s">
        <v>303</v>
      </c>
      <c r="C132" s="67" t="s">
        <v>306</v>
      </c>
      <c r="D132" s="126">
        <v>47696.34</v>
      </c>
      <c r="E132" s="151">
        <v>78827.06</v>
      </c>
      <c r="F132" s="126">
        <v>178031.97</v>
      </c>
      <c r="G132" s="126">
        <v>212304.58000000002</v>
      </c>
      <c r="H132" s="146"/>
      <c r="I132" s="126">
        <v>47616.72</v>
      </c>
      <c r="J132" s="151">
        <v>75262.510000000009</v>
      </c>
      <c r="K132" s="126">
        <v>178129.97</v>
      </c>
      <c r="L132" s="126">
        <v>212066.19000000003</v>
      </c>
      <c r="M132" s="119"/>
      <c r="N132" s="119"/>
      <c r="O132" s="126">
        <f t="shared" si="2"/>
        <v>47616.72</v>
      </c>
      <c r="P132" s="126">
        <v>0</v>
      </c>
      <c r="Q132" s="126">
        <f t="shared" si="3"/>
        <v>178129.97</v>
      </c>
    </row>
    <row r="133" spans="1:17" x14ac:dyDescent="0.2">
      <c r="A133" s="22" t="s">
        <v>307</v>
      </c>
      <c r="B133" s="14" t="s">
        <v>308</v>
      </c>
      <c r="C133" s="67" t="s">
        <v>309</v>
      </c>
      <c r="D133" s="126">
        <v>62644.549999999996</v>
      </c>
      <c r="E133" s="151">
        <v>98105.959999999992</v>
      </c>
      <c r="F133" s="126">
        <v>197235.54</v>
      </c>
      <c r="G133" s="126">
        <v>319504.02999999997</v>
      </c>
      <c r="H133" s="146"/>
      <c r="I133" s="126">
        <v>64494.899999999994</v>
      </c>
      <c r="J133" s="151">
        <v>103000.86</v>
      </c>
      <c r="K133" s="126">
        <v>223736.79</v>
      </c>
      <c r="L133" s="126">
        <v>308871.14</v>
      </c>
      <c r="M133" s="119"/>
      <c r="N133" s="119"/>
      <c r="O133" s="126">
        <f t="shared" ref="O133:O196" si="4">I133</f>
        <v>64494.899999999994</v>
      </c>
      <c r="P133" s="126">
        <v>0</v>
      </c>
      <c r="Q133" s="126">
        <f t="shared" ref="Q133:Q196" si="5">K133</f>
        <v>223736.79</v>
      </c>
    </row>
    <row r="134" spans="1:17" x14ac:dyDescent="0.2">
      <c r="A134" s="22" t="s">
        <v>310</v>
      </c>
      <c r="B134" s="14" t="s">
        <v>308</v>
      </c>
      <c r="C134" s="67" t="s">
        <v>311</v>
      </c>
      <c r="D134" s="126">
        <v>39157.659999999996</v>
      </c>
      <c r="E134" s="151">
        <v>51836.729999999996</v>
      </c>
      <c r="F134" s="126">
        <v>110456.79</v>
      </c>
      <c r="G134" s="126">
        <v>142662.54999999999</v>
      </c>
      <c r="H134" s="146"/>
      <c r="I134" s="126">
        <v>40362.54</v>
      </c>
      <c r="J134" s="151">
        <v>65837.600000000006</v>
      </c>
      <c r="K134" s="126">
        <v>135360</v>
      </c>
      <c r="L134" s="126">
        <v>341158.57999999996</v>
      </c>
      <c r="M134" s="119"/>
      <c r="N134" s="119"/>
      <c r="O134" s="126">
        <f t="shared" si="4"/>
        <v>40362.54</v>
      </c>
      <c r="P134" s="126">
        <v>0</v>
      </c>
      <c r="Q134" s="126">
        <f t="shared" si="5"/>
        <v>135360</v>
      </c>
    </row>
    <row r="135" spans="1:17" x14ac:dyDescent="0.2">
      <c r="A135" s="22" t="s">
        <v>312</v>
      </c>
      <c r="B135" s="14" t="s">
        <v>313</v>
      </c>
      <c r="C135" s="67" t="s">
        <v>314</v>
      </c>
      <c r="D135" s="126">
        <v>166283.94</v>
      </c>
      <c r="E135" s="151">
        <v>221233.16</v>
      </c>
      <c r="F135" s="126">
        <v>575859.88</v>
      </c>
      <c r="G135" s="126">
        <v>1140753.3600000001</v>
      </c>
      <c r="H135" s="146"/>
      <c r="I135" s="126">
        <v>152332.15999999997</v>
      </c>
      <c r="J135" s="151">
        <v>275125.27</v>
      </c>
      <c r="K135" s="126">
        <v>745783</v>
      </c>
      <c r="L135" s="126">
        <v>1032948.4</v>
      </c>
      <c r="M135" s="119"/>
      <c r="N135" s="119"/>
      <c r="O135" s="126">
        <f t="shared" si="4"/>
        <v>152332.15999999997</v>
      </c>
      <c r="P135" s="126">
        <v>0</v>
      </c>
      <c r="Q135" s="126">
        <f t="shared" si="5"/>
        <v>745783</v>
      </c>
    </row>
    <row r="136" spans="1:17" x14ac:dyDescent="0.2">
      <c r="A136" s="22" t="s">
        <v>315</v>
      </c>
      <c r="B136" s="14" t="s">
        <v>316</v>
      </c>
      <c r="C136" s="67" t="s">
        <v>317</v>
      </c>
      <c r="D136" s="126">
        <v>17978.41</v>
      </c>
      <c r="E136" s="151">
        <v>30208.489999999998</v>
      </c>
      <c r="F136" s="126">
        <v>70394</v>
      </c>
      <c r="G136" s="126">
        <v>94010.409999999989</v>
      </c>
      <c r="H136" s="146"/>
      <c r="I136" s="126">
        <v>16468.39</v>
      </c>
      <c r="J136" s="151">
        <v>29658.49</v>
      </c>
      <c r="K136" s="126">
        <v>64787</v>
      </c>
      <c r="L136" s="126">
        <v>299524.15999999997</v>
      </c>
      <c r="M136" s="119"/>
      <c r="N136" s="119"/>
      <c r="O136" s="126">
        <f t="shared" si="4"/>
        <v>16468.39</v>
      </c>
      <c r="P136" s="126">
        <v>0</v>
      </c>
      <c r="Q136" s="126">
        <f t="shared" si="5"/>
        <v>64787</v>
      </c>
    </row>
    <row r="137" spans="1:17" x14ac:dyDescent="0.2">
      <c r="A137" s="22" t="s">
        <v>318</v>
      </c>
      <c r="B137" s="14" t="s">
        <v>316</v>
      </c>
      <c r="C137" s="67" t="s">
        <v>319</v>
      </c>
      <c r="D137" s="126">
        <v>43695.519999999997</v>
      </c>
      <c r="E137" s="151">
        <v>68420.78</v>
      </c>
      <c r="F137" s="126">
        <v>157772.5</v>
      </c>
      <c r="G137" s="126">
        <v>350561.85000000003</v>
      </c>
      <c r="H137" s="146"/>
      <c r="I137" s="126">
        <v>45387.149999999994</v>
      </c>
      <c r="J137" s="151">
        <v>68344</v>
      </c>
      <c r="K137" s="126">
        <v>159105.21</v>
      </c>
      <c r="L137" s="126">
        <v>333941.55</v>
      </c>
      <c r="M137" s="119"/>
      <c r="N137" s="119"/>
      <c r="O137" s="126">
        <f t="shared" si="4"/>
        <v>45387.149999999994</v>
      </c>
      <c r="P137" s="126">
        <v>0</v>
      </c>
      <c r="Q137" s="126">
        <f t="shared" si="5"/>
        <v>159105.21</v>
      </c>
    </row>
    <row r="138" spans="1:17" x14ac:dyDescent="0.2">
      <c r="A138" s="22" t="s">
        <v>320</v>
      </c>
      <c r="B138" s="14" t="s">
        <v>316</v>
      </c>
      <c r="C138" s="67" t="s">
        <v>321</v>
      </c>
      <c r="D138" s="126">
        <v>39098.439999999995</v>
      </c>
      <c r="E138" s="151">
        <v>54600.94</v>
      </c>
      <c r="F138" s="126">
        <v>122610.78</v>
      </c>
      <c r="G138" s="126">
        <v>338227.39</v>
      </c>
      <c r="H138" s="146"/>
      <c r="I138" s="126">
        <v>40027.69</v>
      </c>
      <c r="J138" s="151">
        <v>51493.08</v>
      </c>
      <c r="K138" s="126">
        <v>111358.69</v>
      </c>
      <c r="L138" s="126">
        <v>186749.75999999998</v>
      </c>
      <c r="M138" s="119"/>
      <c r="N138" s="119"/>
      <c r="O138" s="126">
        <f t="shared" si="4"/>
        <v>40027.69</v>
      </c>
      <c r="P138" s="126">
        <v>0</v>
      </c>
      <c r="Q138" s="126">
        <f t="shared" si="5"/>
        <v>111358.69</v>
      </c>
    </row>
    <row r="139" spans="1:17" x14ac:dyDescent="0.2">
      <c r="A139" s="22" t="s">
        <v>322</v>
      </c>
      <c r="B139" s="14" t="s">
        <v>316</v>
      </c>
      <c r="C139" s="67" t="s">
        <v>323</v>
      </c>
      <c r="D139" s="126">
        <v>14942.35</v>
      </c>
      <c r="E139" s="151">
        <v>18732.86</v>
      </c>
      <c r="F139" s="126">
        <v>42999.8</v>
      </c>
      <c r="G139" s="126">
        <v>111315.57</v>
      </c>
      <c r="H139" s="146"/>
      <c r="I139" s="126">
        <v>14061.08</v>
      </c>
      <c r="J139" s="151">
        <v>24747.11</v>
      </c>
      <c r="K139" s="126">
        <v>59042.45</v>
      </c>
      <c r="L139" s="126">
        <v>129156.10000000002</v>
      </c>
      <c r="M139" s="119"/>
      <c r="N139" s="119"/>
      <c r="O139" s="126">
        <f t="shared" si="4"/>
        <v>14061.08</v>
      </c>
      <c r="P139" s="126">
        <v>0</v>
      </c>
      <c r="Q139" s="126">
        <f t="shared" si="5"/>
        <v>59042.45</v>
      </c>
    </row>
    <row r="140" spans="1:17" x14ac:dyDescent="0.2">
      <c r="A140" s="22" t="s">
        <v>324</v>
      </c>
      <c r="B140" s="14" t="s">
        <v>325</v>
      </c>
      <c r="C140" s="67" t="s">
        <v>326</v>
      </c>
      <c r="D140" s="126">
        <v>666117.73</v>
      </c>
      <c r="E140" s="151">
        <v>1007828.6</v>
      </c>
      <c r="F140" s="126">
        <v>3032635.18</v>
      </c>
      <c r="G140" s="126">
        <v>2915501.1799999997</v>
      </c>
      <c r="H140" s="146"/>
      <c r="I140" s="126">
        <v>574535.30000000005</v>
      </c>
      <c r="J140" s="151">
        <v>1090722.54</v>
      </c>
      <c r="K140" s="126">
        <v>3004754.57</v>
      </c>
      <c r="L140" s="126">
        <v>2822992.4499999997</v>
      </c>
      <c r="M140" s="119"/>
      <c r="N140" s="119"/>
      <c r="O140" s="126">
        <f t="shared" si="4"/>
        <v>574535.30000000005</v>
      </c>
      <c r="P140" s="126">
        <v>0</v>
      </c>
      <c r="Q140" s="126">
        <f t="shared" si="5"/>
        <v>3004754.57</v>
      </c>
    </row>
    <row r="141" spans="1:17" x14ac:dyDescent="0.2">
      <c r="A141" s="22" t="s">
        <v>327</v>
      </c>
      <c r="B141" s="14" t="s">
        <v>325</v>
      </c>
      <c r="C141" s="67" t="s">
        <v>328</v>
      </c>
      <c r="D141" s="126">
        <v>601219.73</v>
      </c>
      <c r="E141" s="151">
        <v>1099120.55</v>
      </c>
      <c r="F141" s="126">
        <v>2846410.63</v>
      </c>
      <c r="G141" s="126">
        <v>2866199.9699999993</v>
      </c>
      <c r="H141" s="146"/>
      <c r="I141" s="126">
        <v>554611.54999999993</v>
      </c>
      <c r="J141" s="151">
        <v>996814.15</v>
      </c>
      <c r="K141" s="126">
        <v>2613197.4900000002</v>
      </c>
      <c r="L141" s="126">
        <v>2694338.5899999994</v>
      </c>
      <c r="M141" s="119"/>
      <c r="N141" s="119"/>
      <c r="O141" s="126">
        <f t="shared" si="4"/>
        <v>554611.54999999993</v>
      </c>
      <c r="P141" s="126">
        <v>0</v>
      </c>
      <c r="Q141" s="126">
        <f t="shared" si="5"/>
        <v>2613197.4900000002</v>
      </c>
    </row>
    <row r="142" spans="1:17" x14ac:dyDescent="0.2">
      <c r="A142" s="22" t="s">
        <v>329</v>
      </c>
      <c r="B142" s="14" t="s">
        <v>330</v>
      </c>
      <c r="C142" s="67" t="s">
        <v>331</v>
      </c>
      <c r="D142" s="126">
        <v>41945.85</v>
      </c>
      <c r="E142" s="151">
        <v>83172.819999999992</v>
      </c>
      <c r="F142" s="126">
        <v>187348.32</v>
      </c>
      <c r="G142" s="126">
        <v>247561.2699999999</v>
      </c>
      <c r="H142" s="146"/>
      <c r="I142" s="126">
        <v>41977.579999999994</v>
      </c>
      <c r="J142" s="151">
        <v>66469.010000000009</v>
      </c>
      <c r="K142" s="126">
        <v>136851.56</v>
      </c>
      <c r="L142" s="126">
        <v>305374.89</v>
      </c>
      <c r="M142" s="119"/>
      <c r="N142" s="119"/>
      <c r="O142" s="126">
        <f t="shared" si="4"/>
        <v>41977.579999999994</v>
      </c>
      <c r="P142" s="126">
        <v>0</v>
      </c>
      <c r="Q142" s="126">
        <f t="shared" si="5"/>
        <v>136851.56</v>
      </c>
    </row>
    <row r="143" spans="1:17" x14ac:dyDescent="0.2">
      <c r="A143" s="22" t="s">
        <v>332</v>
      </c>
      <c r="B143" s="14" t="s">
        <v>330</v>
      </c>
      <c r="C143" s="67" t="s">
        <v>333</v>
      </c>
      <c r="D143" s="126">
        <v>43971.51</v>
      </c>
      <c r="E143" s="151">
        <v>64549.43</v>
      </c>
      <c r="F143" s="126">
        <v>152472.01</v>
      </c>
      <c r="G143" s="126">
        <v>283029.46999999997</v>
      </c>
      <c r="H143" s="146"/>
      <c r="I143" s="126">
        <v>46167.76</v>
      </c>
      <c r="J143" s="151">
        <v>59569.35</v>
      </c>
      <c r="K143" s="126">
        <v>129848.87</v>
      </c>
      <c r="L143" s="126">
        <v>326793.65999999997</v>
      </c>
      <c r="M143" s="119"/>
      <c r="N143" s="119"/>
      <c r="O143" s="126">
        <f t="shared" si="4"/>
        <v>46167.76</v>
      </c>
      <c r="P143" s="126">
        <v>0</v>
      </c>
      <c r="Q143" s="126">
        <f t="shared" si="5"/>
        <v>129848.87</v>
      </c>
    </row>
    <row r="144" spans="1:17" x14ac:dyDescent="0.2">
      <c r="A144" s="22" t="s">
        <v>334</v>
      </c>
      <c r="B144" s="14" t="s">
        <v>335</v>
      </c>
      <c r="C144" s="67" t="s">
        <v>336</v>
      </c>
      <c r="D144" s="126">
        <v>42463.340000000004</v>
      </c>
      <c r="E144" s="151">
        <v>53845.47</v>
      </c>
      <c r="F144" s="126">
        <v>125100.6</v>
      </c>
      <c r="G144" s="126">
        <v>261260.3</v>
      </c>
      <c r="H144" s="146"/>
      <c r="I144" s="126">
        <v>42784.33</v>
      </c>
      <c r="J144" s="151">
        <v>71022.240000000005</v>
      </c>
      <c r="K144" s="126">
        <v>151100.76</v>
      </c>
      <c r="L144" s="126">
        <v>225722.05000000002</v>
      </c>
      <c r="M144" s="119"/>
      <c r="N144" s="119"/>
      <c r="O144" s="126">
        <f t="shared" si="4"/>
        <v>42784.33</v>
      </c>
      <c r="P144" s="126">
        <v>0</v>
      </c>
      <c r="Q144" s="126">
        <f t="shared" si="5"/>
        <v>151100.76</v>
      </c>
    </row>
    <row r="145" spans="1:17" x14ac:dyDescent="0.2">
      <c r="A145" s="22" t="s">
        <v>337</v>
      </c>
      <c r="B145" s="14" t="s">
        <v>335</v>
      </c>
      <c r="C145" s="67" t="s">
        <v>338</v>
      </c>
      <c r="D145" s="126">
        <v>41484.080000000002</v>
      </c>
      <c r="E145" s="151">
        <v>68059.3</v>
      </c>
      <c r="F145" s="126">
        <v>170065.45</v>
      </c>
      <c r="G145" s="126">
        <v>335654.94</v>
      </c>
      <c r="H145" s="146"/>
      <c r="I145" s="126">
        <v>42751.81</v>
      </c>
      <c r="J145" s="151">
        <v>68910.89</v>
      </c>
      <c r="K145" s="126">
        <v>178735.96</v>
      </c>
      <c r="L145" s="126">
        <v>287183.90000000008</v>
      </c>
      <c r="M145" s="119"/>
      <c r="N145" s="119"/>
      <c r="O145" s="126">
        <f t="shared" si="4"/>
        <v>42751.81</v>
      </c>
      <c r="P145" s="126">
        <v>0</v>
      </c>
      <c r="Q145" s="126">
        <f t="shared" si="5"/>
        <v>178735.96</v>
      </c>
    </row>
    <row r="146" spans="1:17" x14ac:dyDescent="0.2">
      <c r="A146" s="22" t="s">
        <v>339</v>
      </c>
      <c r="B146" s="14" t="s">
        <v>335</v>
      </c>
      <c r="C146" s="67" t="s">
        <v>340</v>
      </c>
      <c r="D146" s="126">
        <v>25880.05</v>
      </c>
      <c r="E146" s="151">
        <v>45488</v>
      </c>
      <c r="F146" s="126">
        <v>113359</v>
      </c>
      <c r="G146" s="126">
        <v>174732.92</v>
      </c>
      <c r="H146" s="146"/>
      <c r="I146" s="126">
        <v>25514.13</v>
      </c>
      <c r="J146" s="151">
        <v>43241.759999999995</v>
      </c>
      <c r="K146" s="126">
        <v>100931.67</v>
      </c>
      <c r="L146" s="126">
        <v>160581.92999999996</v>
      </c>
      <c r="M146" s="119"/>
      <c r="N146" s="119"/>
      <c r="O146" s="126">
        <f t="shared" si="4"/>
        <v>25514.13</v>
      </c>
      <c r="P146" s="126">
        <v>0</v>
      </c>
      <c r="Q146" s="126">
        <f t="shared" si="5"/>
        <v>100931.67</v>
      </c>
    </row>
    <row r="147" spans="1:17" x14ac:dyDescent="0.2">
      <c r="A147" s="22" t="s">
        <v>341</v>
      </c>
      <c r="B147" s="14" t="s">
        <v>342</v>
      </c>
      <c r="C147" s="67" t="s">
        <v>343</v>
      </c>
      <c r="D147" s="126">
        <v>40647.730000000003</v>
      </c>
      <c r="E147" s="151">
        <v>61639.86</v>
      </c>
      <c r="F147" s="126">
        <v>149855.29</v>
      </c>
      <c r="G147" s="126">
        <v>385368.05</v>
      </c>
      <c r="H147" s="146"/>
      <c r="I147" s="126">
        <v>41900.32</v>
      </c>
      <c r="J147" s="151">
        <v>52873.520000000004</v>
      </c>
      <c r="K147" s="126">
        <v>107855.91</v>
      </c>
      <c r="L147" s="126">
        <v>217012.53999999998</v>
      </c>
      <c r="M147" s="119"/>
      <c r="N147" s="119"/>
      <c r="O147" s="126">
        <f t="shared" si="4"/>
        <v>41900.32</v>
      </c>
      <c r="P147" s="126">
        <v>0</v>
      </c>
      <c r="Q147" s="126">
        <f t="shared" si="5"/>
        <v>107855.91</v>
      </c>
    </row>
    <row r="148" spans="1:17" x14ac:dyDescent="0.2">
      <c r="A148" s="22" t="s">
        <v>344</v>
      </c>
      <c r="B148" s="14" t="s">
        <v>342</v>
      </c>
      <c r="C148" s="67" t="s">
        <v>345</v>
      </c>
      <c r="D148" s="126">
        <v>154667.15</v>
      </c>
      <c r="E148" s="151">
        <v>290569.26</v>
      </c>
      <c r="F148" s="126">
        <v>766964.4</v>
      </c>
      <c r="G148" s="126">
        <v>1160161.4099999999</v>
      </c>
      <c r="H148" s="146"/>
      <c r="I148" s="126">
        <v>144628.74</v>
      </c>
      <c r="J148" s="151">
        <v>256368.07</v>
      </c>
      <c r="K148" s="126">
        <v>674990.7</v>
      </c>
      <c r="L148" s="126">
        <v>1334832.99</v>
      </c>
      <c r="M148" s="119"/>
      <c r="N148" s="119"/>
      <c r="O148" s="126">
        <f t="shared" si="4"/>
        <v>144628.74</v>
      </c>
      <c r="P148" s="126">
        <v>0</v>
      </c>
      <c r="Q148" s="126">
        <f t="shared" si="5"/>
        <v>674990.7</v>
      </c>
    </row>
    <row r="149" spans="1:17" x14ac:dyDescent="0.2">
      <c r="A149" s="22" t="s">
        <v>346</v>
      </c>
      <c r="B149" s="14" t="s">
        <v>342</v>
      </c>
      <c r="C149" s="67" t="s">
        <v>347</v>
      </c>
      <c r="D149" s="126">
        <v>41118.69</v>
      </c>
      <c r="E149" s="151">
        <v>108612.5</v>
      </c>
      <c r="F149" s="126">
        <v>276902.24</v>
      </c>
      <c r="G149" s="126">
        <v>317080.25</v>
      </c>
      <c r="H149" s="146"/>
      <c r="I149" s="126">
        <v>41863.090000000004</v>
      </c>
      <c r="J149" s="151">
        <v>68994.28</v>
      </c>
      <c r="K149" s="126">
        <v>156429.01999999999</v>
      </c>
      <c r="L149" s="126">
        <v>239898.08</v>
      </c>
      <c r="M149" s="119"/>
      <c r="N149" s="119"/>
      <c r="O149" s="126">
        <f t="shared" si="4"/>
        <v>41863.090000000004</v>
      </c>
      <c r="P149" s="126">
        <v>0</v>
      </c>
      <c r="Q149" s="126">
        <f t="shared" si="5"/>
        <v>156429.01999999999</v>
      </c>
    </row>
    <row r="150" spans="1:17" x14ac:dyDescent="0.2">
      <c r="A150" s="22" t="s">
        <v>348</v>
      </c>
      <c r="B150" s="14" t="s">
        <v>349</v>
      </c>
      <c r="C150" s="67" t="s">
        <v>350</v>
      </c>
      <c r="D150" s="126">
        <v>33110.120000000003</v>
      </c>
      <c r="E150" s="151">
        <v>59939.369999999995</v>
      </c>
      <c r="F150" s="126">
        <v>136183.69</v>
      </c>
      <c r="G150" s="126">
        <v>196740.26</v>
      </c>
      <c r="H150" s="146"/>
      <c r="I150" s="126">
        <v>34839.54</v>
      </c>
      <c r="J150" s="151">
        <v>42428.34</v>
      </c>
      <c r="K150" s="126">
        <v>96604.69</v>
      </c>
      <c r="L150" s="126">
        <v>137392.9</v>
      </c>
      <c r="M150" s="119"/>
      <c r="N150" s="119"/>
      <c r="O150" s="126">
        <f t="shared" si="4"/>
        <v>34839.54</v>
      </c>
      <c r="P150" s="126">
        <v>0</v>
      </c>
      <c r="Q150" s="126">
        <f t="shared" si="5"/>
        <v>96604.69</v>
      </c>
    </row>
    <row r="151" spans="1:17" x14ac:dyDescent="0.2">
      <c r="A151" s="22" t="s">
        <v>351</v>
      </c>
      <c r="B151" s="14" t="s">
        <v>349</v>
      </c>
      <c r="C151" s="67" t="s">
        <v>352</v>
      </c>
      <c r="D151" s="126">
        <v>36692.79</v>
      </c>
      <c r="E151" s="151">
        <v>65611.599999999991</v>
      </c>
      <c r="F151" s="126">
        <v>161797.63</v>
      </c>
      <c r="G151" s="126">
        <v>196485.30000000002</v>
      </c>
      <c r="H151" s="146"/>
      <c r="I151" s="126">
        <v>28760.050000000003</v>
      </c>
      <c r="J151" s="151">
        <v>59581.04</v>
      </c>
      <c r="K151" s="126">
        <v>145459.56</v>
      </c>
      <c r="L151" s="126">
        <v>142781.29</v>
      </c>
      <c r="M151" s="119"/>
      <c r="N151" s="119"/>
      <c r="O151" s="126">
        <f t="shared" si="4"/>
        <v>28760.050000000003</v>
      </c>
      <c r="P151" s="126">
        <v>0</v>
      </c>
      <c r="Q151" s="126">
        <f t="shared" si="5"/>
        <v>145459.56</v>
      </c>
    </row>
    <row r="152" spans="1:17" x14ac:dyDescent="0.2">
      <c r="A152" s="22" t="s">
        <v>353</v>
      </c>
      <c r="B152" s="14" t="s">
        <v>349</v>
      </c>
      <c r="C152" s="67" t="s">
        <v>354</v>
      </c>
      <c r="D152" s="126">
        <v>43810.14</v>
      </c>
      <c r="E152" s="151">
        <v>95962.390000000014</v>
      </c>
      <c r="F152" s="126">
        <v>241523</v>
      </c>
      <c r="G152" s="126">
        <v>236061.53999999998</v>
      </c>
      <c r="H152" s="146"/>
      <c r="I152" s="126">
        <v>40953.21</v>
      </c>
      <c r="J152" s="151">
        <v>72677.47</v>
      </c>
      <c r="K152" s="126">
        <v>172591.71</v>
      </c>
      <c r="L152" s="126">
        <v>265943.02999999997</v>
      </c>
      <c r="M152" s="119"/>
      <c r="N152" s="119"/>
      <c r="O152" s="126">
        <f t="shared" si="4"/>
        <v>40953.21</v>
      </c>
      <c r="P152" s="126">
        <v>0</v>
      </c>
      <c r="Q152" s="126">
        <f t="shared" si="5"/>
        <v>172591.71</v>
      </c>
    </row>
    <row r="153" spans="1:17" x14ac:dyDescent="0.2">
      <c r="A153" s="22" t="s">
        <v>355</v>
      </c>
      <c r="B153" s="14" t="s">
        <v>356</v>
      </c>
      <c r="C153" s="67" t="s">
        <v>357</v>
      </c>
      <c r="D153" s="126">
        <v>0</v>
      </c>
      <c r="E153" s="151">
        <v>0</v>
      </c>
      <c r="F153" s="126">
        <v>0</v>
      </c>
      <c r="G153" s="126">
        <v>16419.47</v>
      </c>
      <c r="H153" s="146"/>
      <c r="I153" s="126">
        <v>0</v>
      </c>
      <c r="J153" s="151">
        <v>0</v>
      </c>
      <c r="K153" s="126">
        <v>0</v>
      </c>
      <c r="L153" s="126">
        <v>131475.65</v>
      </c>
      <c r="M153" s="119"/>
      <c r="N153" s="119"/>
      <c r="O153" s="126">
        <f t="shared" si="4"/>
        <v>0</v>
      </c>
      <c r="P153" s="126">
        <v>0</v>
      </c>
      <c r="Q153" s="126">
        <f t="shared" si="5"/>
        <v>0</v>
      </c>
    </row>
    <row r="154" spans="1:17" x14ac:dyDescent="0.2">
      <c r="A154" s="22" t="s">
        <v>358</v>
      </c>
      <c r="B154" s="14" t="s">
        <v>359</v>
      </c>
      <c r="C154" s="67" t="s">
        <v>360</v>
      </c>
      <c r="D154" s="126">
        <v>20691.940000000002</v>
      </c>
      <c r="E154" s="151">
        <v>52206.11</v>
      </c>
      <c r="F154" s="126">
        <v>138332.1</v>
      </c>
      <c r="G154" s="126">
        <v>218281.24999999997</v>
      </c>
      <c r="H154" s="146"/>
      <c r="I154" s="126">
        <v>37326.879999999997</v>
      </c>
      <c r="J154" s="151">
        <v>32818.61</v>
      </c>
      <c r="K154" s="126">
        <v>81217.61</v>
      </c>
      <c r="L154" s="126">
        <v>356579.05999999994</v>
      </c>
      <c r="M154" s="119"/>
      <c r="N154" s="119"/>
      <c r="O154" s="126">
        <f t="shared" si="4"/>
        <v>37326.879999999997</v>
      </c>
      <c r="P154" s="126">
        <v>0</v>
      </c>
      <c r="Q154" s="126">
        <f t="shared" si="5"/>
        <v>81217.61</v>
      </c>
    </row>
    <row r="155" spans="1:17" x14ac:dyDescent="0.2">
      <c r="A155" s="22" t="s">
        <v>361</v>
      </c>
      <c r="B155" s="14" t="s">
        <v>359</v>
      </c>
      <c r="C155" s="67" t="s">
        <v>362</v>
      </c>
      <c r="D155" s="126">
        <v>18628.38</v>
      </c>
      <c r="E155" s="151">
        <v>34413.82</v>
      </c>
      <c r="F155" s="126">
        <v>83868.179999999993</v>
      </c>
      <c r="G155" s="126">
        <v>315678.95</v>
      </c>
      <c r="H155" s="146"/>
      <c r="I155" s="126">
        <v>19340.710000000003</v>
      </c>
      <c r="J155" s="151">
        <v>31094.400000000001</v>
      </c>
      <c r="K155" s="126">
        <v>74449.960000000006</v>
      </c>
      <c r="L155" s="126">
        <v>151162.85</v>
      </c>
      <c r="M155" s="119"/>
      <c r="N155" s="119"/>
      <c r="O155" s="126">
        <f t="shared" si="4"/>
        <v>19340.710000000003</v>
      </c>
      <c r="P155" s="126">
        <v>0</v>
      </c>
      <c r="Q155" s="126">
        <f t="shared" si="5"/>
        <v>74449.960000000006</v>
      </c>
    </row>
    <row r="156" spans="1:17" x14ac:dyDescent="0.2">
      <c r="A156" s="22" t="s">
        <v>363</v>
      </c>
      <c r="B156" s="14" t="s">
        <v>364</v>
      </c>
      <c r="C156" s="67" t="s">
        <v>365</v>
      </c>
      <c r="D156" s="126">
        <v>11624.529999999999</v>
      </c>
      <c r="E156" s="151">
        <v>21917.66</v>
      </c>
      <c r="F156" s="126">
        <v>49858.09</v>
      </c>
      <c r="G156" s="126">
        <v>113320.82</v>
      </c>
      <c r="H156" s="146"/>
      <c r="I156" s="126">
        <v>12263.349999999999</v>
      </c>
      <c r="J156" s="151">
        <v>19231.939999999999</v>
      </c>
      <c r="K156" s="126">
        <v>38037.870000000003</v>
      </c>
      <c r="L156" s="126">
        <v>196649.52000000002</v>
      </c>
      <c r="M156" s="119"/>
      <c r="N156" s="119"/>
      <c r="O156" s="126">
        <f t="shared" si="4"/>
        <v>12263.349999999999</v>
      </c>
      <c r="P156" s="126">
        <v>0</v>
      </c>
      <c r="Q156" s="126">
        <f t="shared" si="5"/>
        <v>38037.870000000003</v>
      </c>
    </row>
    <row r="157" spans="1:17" x14ac:dyDescent="0.2">
      <c r="A157" s="22" t="s">
        <v>366</v>
      </c>
      <c r="B157" s="14" t="s">
        <v>364</v>
      </c>
      <c r="C157" s="67" t="s">
        <v>367</v>
      </c>
      <c r="D157" s="126">
        <v>11988.8</v>
      </c>
      <c r="E157" s="151">
        <v>27218.73</v>
      </c>
      <c r="F157" s="126">
        <v>62616.800000000003</v>
      </c>
      <c r="G157" s="126">
        <v>104205.49999999997</v>
      </c>
      <c r="H157" s="146"/>
      <c r="I157" s="126">
        <v>11988.5</v>
      </c>
      <c r="J157" s="151">
        <v>19722.98</v>
      </c>
      <c r="K157" s="126">
        <v>43428.65</v>
      </c>
      <c r="L157" s="126">
        <v>96227.3</v>
      </c>
      <c r="M157" s="119"/>
      <c r="N157" s="119"/>
      <c r="O157" s="126">
        <f t="shared" si="4"/>
        <v>11988.5</v>
      </c>
      <c r="P157" s="126">
        <v>0</v>
      </c>
      <c r="Q157" s="126">
        <f t="shared" si="5"/>
        <v>43428.65</v>
      </c>
    </row>
    <row r="158" spans="1:17" x14ac:dyDescent="0.2">
      <c r="A158" s="22" t="s">
        <v>368</v>
      </c>
      <c r="B158" s="14" t="s">
        <v>369</v>
      </c>
      <c r="C158" s="67" t="s">
        <v>370</v>
      </c>
      <c r="D158" s="126">
        <v>287728.13</v>
      </c>
      <c r="E158" s="151">
        <v>475052.09</v>
      </c>
      <c r="F158" s="126">
        <v>1228864.94</v>
      </c>
      <c r="G158" s="126">
        <v>1652629.1900000002</v>
      </c>
      <c r="H158" s="146"/>
      <c r="I158" s="126">
        <v>288885.23</v>
      </c>
      <c r="J158" s="151">
        <v>481431.57</v>
      </c>
      <c r="K158" s="126">
        <v>1233236</v>
      </c>
      <c r="L158" s="126">
        <v>1581224.94</v>
      </c>
      <c r="M158" s="119"/>
      <c r="N158" s="119"/>
      <c r="O158" s="126">
        <f t="shared" si="4"/>
        <v>288885.23</v>
      </c>
      <c r="P158" s="126">
        <v>0</v>
      </c>
      <c r="Q158" s="126">
        <f t="shared" si="5"/>
        <v>1233236</v>
      </c>
    </row>
    <row r="159" spans="1:17" x14ac:dyDescent="0.2">
      <c r="A159" s="22" t="s">
        <v>371</v>
      </c>
      <c r="B159" s="14" t="s">
        <v>372</v>
      </c>
      <c r="C159" s="67" t="s">
        <v>373</v>
      </c>
      <c r="D159" s="126">
        <v>53164.46</v>
      </c>
      <c r="E159" s="151">
        <v>72423.489999999991</v>
      </c>
      <c r="F159" s="126">
        <v>174645.62</v>
      </c>
      <c r="G159" s="126">
        <v>292006.50000000006</v>
      </c>
      <c r="H159" s="146"/>
      <c r="I159" s="126">
        <v>60815.22</v>
      </c>
      <c r="J159" s="151">
        <v>92594.97</v>
      </c>
      <c r="K159" s="126">
        <v>220023.62</v>
      </c>
      <c r="L159" s="126">
        <v>244597.31000000003</v>
      </c>
      <c r="M159" s="119"/>
      <c r="N159" s="119"/>
      <c r="O159" s="126">
        <f t="shared" si="4"/>
        <v>60815.22</v>
      </c>
      <c r="P159" s="126">
        <v>0</v>
      </c>
      <c r="Q159" s="126">
        <f t="shared" si="5"/>
        <v>220023.62</v>
      </c>
    </row>
    <row r="160" spans="1:17" x14ac:dyDescent="0.2">
      <c r="A160" s="22" t="s">
        <v>374</v>
      </c>
      <c r="B160" s="14" t="s">
        <v>372</v>
      </c>
      <c r="C160" s="67" t="s">
        <v>375</v>
      </c>
      <c r="D160" s="126">
        <v>272834.51999999996</v>
      </c>
      <c r="E160" s="151">
        <v>457754.89</v>
      </c>
      <c r="F160" s="126">
        <v>1187685</v>
      </c>
      <c r="G160" s="126">
        <v>1155444.4200000002</v>
      </c>
      <c r="H160" s="146"/>
      <c r="I160" s="126">
        <v>253352.93</v>
      </c>
      <c r="J160" s="151">
        <v>452013.06999999995</v>
      </c>
      <c r="K160" s="126">
        <v>1156120</v>
      </c>
      <c r="L160" s="126">
        <v>1198508.25</v>
      </c>
      <c r="M160" s="119"/>
      <c r="N160" s="119"/>
      <c r="O160" s="126">
        <f t="shared" si="4"/>
        <v>253352.93</v>
      </c>
      <c r="P160" s="126">
        <v>0</v>
      </c>
      <c r="Q160" s="126">
        <f t="shared" si="5"/>
        <v>1156120</v>
      </c>
    </row>
    <row r="161" spans="1:17" x14ac:dyDescent="0.2">
      <c r="A161" s="22" t="s">
        <v>376</v>
      </c>
      <c r="B161" s="14" t="s">
        <v>377</v>
      </c>
      <c r="C161" s="67" t="s">
        <v>378</v>
      </c>
      <c r="D161" s="126">
        <v>54391.75</v>
      </c>
      <c r="E161" s="151">
        <v>101323.57999999999</v>
      </c>
      <c r="F161" s="126">
        <v>224775.3</v>
      </c>
      <c r="G161" s="126">
        <v>471442.79</v>
      </c>
      <c r="H161" s="146"/>
      <c r="I161" s="126">
        <v>54707.06</v>
      </c>
      <c r="J161" s="151">
        <v>90755.81</v>
      </c>
      <c r="K161" s="126">
        <v>197631.62</v>
      </c>
      <c r="L161" s="126">
        <v>261045.07000000004</v>
      </c>
      <c r="M161" s="119"/>
      <c r="N161" s="119"/>
      <c r="O161" s="126">
        <f t="shared" si="4"/>
        <v>54707.06</v>
      </c>
      <c r="P161" s="126">
        <v>0</v>
      </c>
      <c r="Q161" s="126">
        <f t="shared" si="5"/>
        <v>197631.62</v>
      </c>
    </row>
    <row r="162" spans="1:17" x14ac:dyDescent="0.2">
      <c r="A162" s="22" t="s">
        <v>379</v>
      </c>
      <c r="B162" s="14" t="s">
        <v>377</v>
      </c>
      <c r="C162" s="67" t="s">
        <v>380</v>
      </c>
      <c r="D162" s="126">
        <v>26967.079999999998</v>
      </c>
      <c r="E162" s="151">
        <v>49873.47</v>
      </c>
      <c r="F162" s="126">
        <v>105436.7</v>
      </c>
      <c r="G162" s="126">
        <v>178327.80000000002</v>
      </c>
      <c r="H162" s="146"/>
      <c r="I162" s="126">
        <v>29175.23</v>
      </c>
      <c r="J162" s="151">
        <v>45845.630000000005</v>
      </c>
      <c r="K162" s="126">
        <v>102204.47</v>
      </c>
      <c r="L162" s="126">
        <v>209855.88</v>
      </c>
      <c r="M162" s="119"/>
      <c r="N162" s="119"/>
      <c r="O162" s="126">
        <f t="shared" si="4"/>
        <v>29175.23</v>
      </c>
      <c r="P162" s="126">
        <v>0</v>
      </c>
      <c r="Q162" s="126">
        <f t="shared" si="5"/>
        <v>102204.47</v>
      </c>
    </row>
    <row r="163" spans="1:17" x14ac:dyDescent="0.2">
      <c r="A163" s="22" t="s">
        <v>381</v>
      </c>
      <c r="B163" s="14" t="s">
        <v>377</v>
      </c>
      <c r="C163" s="67" t="s">
        <v>382</v>
      </c>
      <c r="D163" s="126">
        <v>29966.68</v>
      </c>
      <c r="E163" s="151">
        <v>64162.38</v>
      </c>
      <c r="F163" s="126">
        <v>162373</v>
      </c>
      <c r="G163" s="126">
        <v>147942.97000000003</v>
      </c>
      <c r="H163" s="146"/>
      <c r="I163" s="126">
        <v>31420.739999999998</v>
      </c>
      <c r="J163" s="151">
        <v>43851.85</v>
      </c>
      <c r="K163" s="126">
        <v>105958.19</v>
      </c>
      <c r="L163" s="126">
        <v>154434.31000000003</v>
      </c>
      <c r="M163" s="119"/>
      <c r="N163" s="119"/>
      <c r="O163" s="126">
        <f t="shared" si="4"/>
        <v>31420.739999999998</v>
      </c>
      <c r="P163" s="126">
        <v>0</v>
      </c>
      <c r="Q163" s="126">
        <f t="shared" si="5"/>
        <v>105958.19</v>
      </c>
    </row>
    <row r="164" spans="1:17" x14ac:dyDescent="0.2">
      <c r="A164" s="22" t="s">
        <v>383</v>
      </c>
      <c r="B164" s="14" t="s">
        <v>377</v>
      </c>
      <c r="C164" s="67" t="s">
        <v>384</v>
      </c>
      <c r="D164" s="126">
        <v>23009.87</v>
      </c>
      <c r="E164" s="151">
        <v>37364.31</v>
      </c>
      <c r="F164" s="126">
        <v>82703.240000000005</v>
      </c>
      <c r="G164" s="126">
        <v>85865.76999999999</v>
      </c>
      <c r="H164" s="146"/>
      <c r="I164" s="126">
        <v>17789.16</v>
      </c>
      <c r="J164" s="151">
        <v>37160.76</v>
      </c>
      <c r="K164" s="126">
        <v>79053</v>
      </c>
      <c r="L164" s="126">
        <v>157466.66999999998</v>
      </c>
      <c r="M164" s="119"/>
      <c r="N164" s="119"/>
      <c r="O164" s="126">
        <f t="shared" si="4"/>
        <v>17789.16</v>
      </c>
      <c r="P164" s="126">
        <v>0</v>
      </c>
      <c r="Q164" s="126">
        <f t="shared" si="5"/>
        <v>79053</v>
      </c>
    </row>
    <row r="165" spans="1:17" x14ac:dyDescent="0.2">
      <c r="A165" s="22" t="s">
        <v>385</v>
      </c>
      <c r="B165" s="14" t="s">
        <v>377</v>
      </c>
      <c r="C165" s="67" t="s">
        <v>386</v>
      </c>
      <c r="D165" s="126">
        <v>32436.22</v>
      </c>
      <c r="E165" s="151">
        <v>59261.86</v>
      </c>
      <c r="F165" s="126">
        <v>133339.69</v>
      </c>
      <c r="G165" s="126">
        <v>182647.69</v>
      </c>
      <c r="H165" s="146"/>
      <c r="I165" s="126">
        <v>28962.17</v>
      </c>
      <c r="J165" s="151">
        <v>53491.53</v>
      </c>
      <c r="K165" s="126">
        <v>107246.11</v>
      </c>
      <c r="L165" s="126">
        <v>127560.54000000001</v>
      </c>
      <c r="M165" s="119"/>
      <c r="N165" s="119"/>
      <c r="O165" s="126">
        <f t="shared" si="4"/>
        <v>28962.17</v>
      </c>
      <c r="P165" s="126">
        <v>0</v>
      </c>
      <c r="Q165" s="126">
        <f t="shared" si="5"/>
        <v>107246.11</v>
      </c>
    </row>
    <row r="166" spans="1:17" x14ac:dyDescent="0.2">
      <c r="A166" s="22" t="s">
        <v>387</v>
      </c>
      <c r="B166" s="14" t="s">
        <v>388</v>
      </c>
      <c r="C166" s="67" t="s">
        <v>389</v>
      </c>
      <c r="D166" s="126">
        <v>118014.01</v>
      </c>
      <c r="E166" s="151">
        <v>249160.69</v>
      </c>
      <c r="F166" s="126">
        <v>640384.53</v>
      </c>
      <c r="G166" s="126">
        <v>898454.95000000019</v>
      </c>
      <c r="H166" s="146"/>
      <c r="I166" s="126">
        <v>124428.92</v>
      </c>
      <c r="J166" s="151">
        <v>199199.63</v>
      </c>
      <c r="K166" s="126">
        <v>492181.21</v>
      </c>
      <c r="L166" s="126">
        <v>1019024.4300000002</v>
      </c>
      <c r="M166" s="119"/>
      <c r="N166" s="119"/>
      <c r="O166" s="126">
        <f t="shared" si="4"/>
        <v>124428.92</v>
      </c>
      <c r="P166" s="126">
        <v>0</v>
      </c>
      <c r="Q166" s="126">
        <f t="shared" si="5"/>
        <v>492181.21</v>
      </c>
    </row>
    <row r="167" spans="1:17" x14ac:dyDescent="0.2">
      <c r="A167" s="22" t="s">
        <v>390</v>
      </c>
      <c r="B167" s="14" t="s">
        <v>388</v>
      </c>
      <c r="C167" s="67" t="s">
        <v>391</v>
      </c>
      <c r="D167" s="126">
        <v>89753.700000000012</v>
      </c>
      <c r="E167" s="151">
        <v>149847.75</v>
      </c>
      <c r="F167" s="126">
        <v>356569.44</v>
      </c>
      <c r="G167" s="126">
        <v>530347.28</v>
      </c>
      <c r="H167" s="146"/>
      <c r="I167" s="126">
        <v>82055.78</v>
      </c>
      <c r="J167" s="151">
        <v>148462.99</v>
      </c>
      <c r="K167" s="126">
        <v>353886.58</v>
      </c>
      <c r="L167" s="126">
        <v>446612.03</v>
      </c>
      <c r="M167" s="119"/>
      <c r="N167" s="119"/>
      <c r="O167" s="126">
        <f t="shared" si="4"/>
        <v>82055.78</v>
      </c>
      <c r="P167" s="126">
        <v>0</v>
      </c>
      <c r="Q167" s="126">
        <f t="shared" si="5"/>
        <v>353886.58</v>
      </c>
    </row>
    <row r="168" spans="1:17" x14ac:dyDescent="0.2">
      <c r="A168" s="22" t="s">
        <v>392</v>
      </c>
      <c r="B168" s="14" t="s">
        <v>388</v>
      </c>
      <c r="C168" s="67" t="s">
        <v>393</v>
      </c>
      <c r="D168" s="126">
        <v>257162.88999999998</v>
      </c>
      <c r="E168" s="151">
        <v>441224.32</v>
      </c>
      <c r="F168" s="126">
        <v>1019665.81</v>
      </c>
      <c r="G168" s="126">
        <v>1385072.2</v>
      </c>
      <c r="H168" s="146"/>
      <c r="I168" s="126">
        <v>229398.81000000003</v>
      </c>
      <c r="J168" s="151">
        <v>425693.04</v>
      </c>
      <c r="K168" s="126">
        <v>947169</v>
      </c>
      <c r="L168" s="126">
        <v>1306961.5399999998</v>
      </c>
      <c r="M168" s="119"/>
      <c r="N168" s="119"/>
      <c r="O168" s="126">
        <f t="shared" si="4"/>
        <v>229398.81000000003</v>
      </c>
      <c r="P168" s="126">
        <v>0</v>
      </c>
      <c r="Q168" s="126">
        <f t="shared" si="5"/>
        <v>947169</v>
      </c>
    </row>
    <row r="169" spans="1:17" x14ac:dyDescent="0.2">
      <c r="A169" s="22" t="s">
        <v>394</v>
      </c>
      <c r="B169" s="14" t="s">
        <v>388</v>
      </c>
      <c r="C169" s="67" t="s">
        <v>395</v>
      </c>
      <c r="D169" s="126">
        <v>290500.86</v>
      </c>
      <c r="E169" s="151">
        <v>640808.03</v>
      </c>
      <c r="F169" s="126">
        <v>1697174.47</v>
      </c>
      <c r="G169" s="126">
        <v>1568604.1300000001</v>
      </c>
      <c r="H169" s="146"/>
      <c r="I169" s="126">
        <v>275706.38999999996</v>
      </c>
      <c r="J169" s="151">
        <v>481830.23</v>
      </c>
      <c r="K169" s="126">
        <v>1214371.2</v>
      </c>
      <c r="L169" s="126">
        <v>1630043.6099999999</v>
      </c>
      <c r="M169" s="119"/>
      <c r="N169" s="119"/>
      <c r="O169" s="126">
        <f t="shared" si="4"/>
        <v>275706.38999999996</v>
      </c>
      <c r="P169" s="126">
        <v>0</v>
      </c>
      <c r="Q169" s="126">
        <f t="shared" si="5"/>
        <v>1214371.2</v>
      </c>
    </row>
    <row r="170" spans="1:17" x14ac:dyDescent="0.2">
      <c r="A170" s="22" t="s">
        <v>396</v>
      </c>
      <c r="B170" s="14" t="s">
        <v>388</v>
      </c>
      <c r="C170" s="67" t="s">
        <v>397</v>
      </c>
      <c r="D170" s="126">
        <v>230025.34</v>
      </c>
      <c r="E170" s="151">
        <v>395952.23</v>
      </c>
      <c r="F170" s="126">
        <v>981576.99</v>
      </c>
      <c r="G170" s="126">
        <v>1132687.69</v>
      </c>
      <c r="H170" s="146"/>
      <c r="I170" s="126">
        <v>200908.33000000002</v>
      </c>
      <c r="J170" s="151">
        <v>378294.69</v>
      </c>
      <c r="K170" s="126">
        <v>929193.79</v>
      </c>
      <c r="L170" s="126">
        <v>1494323.0599999998</v>
      </c>
      <c r="M170" s="119"/>
      <c r="N170" s="119"/>
      <c r="O170" s="126">
        <f t="shared" si="4"/>
        <v>200908.33000000002</v>
      </c>
      <c r="P170" s="126">
        <v>0</v>
      </c>
      <c r="Q170" s="126">
        <f t="shared" si="5"/>
        <v>929193.79</v>
      </c>
    </row>
    <row r="171" spans="1:17" x14ac:dyDescent="0.2">
      <c r="A171" s="22" t="s">
        <v>398</v>
      </c>
      <c r="B171" s="14" t="s">
        <v>388</v>
      </c>
      <c r="C171" s="67" t="s">
        <v>399</v>
      </c>
      <c r="D171" s="126">
        <v>1055764.44</v>
      </c>
      <c r="E171" s="151">
        <v>1850001.87</v>
      </c>
      <c r="F171" s="126">
        <v>5057917.72</v>
      </c>
      <c r="G171" s="126">
        <v>4859841.9100000029</v>
      </c>
      <c r="H171" s="146"/>
      <c r="I171" s="126">
        <v>1089862.3599999999</v>
      </c>
      <c r="J171" s="151">
        <v>1653795.09</v>
      </c>
      <c r="K171" s="126">
        <v>4515282.8600000003</v>
      </c>
      <c r="L171" s="126">
        <v>5532155.7400000002</v>
      </c>
      <c r="M171" s="119"/>
      <c r="N171" s="119"/>
      <c r="O171" s="126">
        <f t="shared" si="4"/>
        <v>1089862.3599999999</v>
      </c>
      <c r="P171" s="126">
        <v>0</v>
      </c>
      <c r="Q171" s="126">
        <f t="shared" si="5"/>
        <v>4515282.8600000003</v>
      </c>
    </row>
    <row r="172" spans="1:17" x14ac:dyDescent="0.2">
      <c r="A172" s="22" t="s">
        <v>400</v>
      </c>
      <c r="B172" s="14" t="s">
        <v>388</v>
      </c>
      <c r="C172" s="67" t="s">
        <v>401</v>
      </c>
      <c r="D172" s="126">
        <v>123447.16</v>
      </c>
      <c r="E172" s="151">
        <v>187685</v>
      </c>
      <c r="F172" s="126">
        <v>465926.89</v>
      </c>
      <c r="G172" s="126">
        <v>860459.39999999991</v>
      </c>
      <c r="H172" s="146"/>
      <c r="I172" s="126">
        <v>163013.85</v>
      </c>
      <c r="J172" s="151">
        <v>205792.5</v>
      </c>
      <c r="K172" s="126">
        <v>516714.26</v>
      </c>
      <c r="L172" s="126">
        <v>958383.33</v>
      </c>
      <c r="M172" s="119"/>
      <c r="N172" s="119"/>
      <c r="O172" s="126">
        <f t="shared" si="4"/>
        <v>163013.85</v>
      </c>
      <c r="P172" s="126">
        <v>0</v>
      </c>
      <c r="Q172" s="126">
        <f t="shared" si="5"/>
        <v>516714.26</v>
      </c>
    </row>
    <row r="173" spans="1:17" x14ac:dyDescent="0.2">
      <c r="A173" s="22" t="s">
        <v>402</v>
      </c>
      <c r="B173" s="14" t="s">
        <v>388</v>
      </c>
      <c r="C173" s="67" t="s">
        <v>403</v>
      </c>
      <c r="D173" s="126">
        <v>194949.01</v>
      </c>
      <c r="E173" s="151">
        <v>303376.92</v>
      </c>
      <c r="F173" s="126">
        <v>772750.79</v>
      </c>
      <c r="G173" s="126">
        <v>851720.53</v>
      </c>
      <c r="H173" s="146"/>
      <c r="I173" s="126">
        <v>200814.87000000002</v>
      </c>
      <c r="J173" s="151">
        <v>327140.02</v>
      </c>
      <c r="K173" s="126">
        <v>849440.88</v>
      </c>
      <c r="L173" s="126">
        <v>837765.49999999988</v>
      </c>
      <c r="M173" s="119"/>
      <c r="N173" s="119"/>
      <c r="O173" s="126">
        <f t="shared" si="4"/>
        <v>200814.87000000002</v>
      </c>
      <c r="P173" s="126">
        <v>0</v>
      </c>
      <c r="Q173" s="126">
        <f t="shared" si="5"/>
        <v>849440.88</v>
      </c>
    </row>
    <row r="174" spans="1:17" x14ac:dyDescent="0.2">
      <c r="A174" s="22" t="s">
        <v>404</v>
      </c>
      <c r="B174" s="14" t="s">
        <v>388</v>
      </c>
      <c r="C174" s="67" t="s">
        <v>405</v>
      </c>
      <c r="D174" s="126">
        <v>119987.61</v>
      </c>
      <c r="E174" s="151">
        <v>210239.1</v>
      </c>
      <c r="F174" s="126">
        <v>466967.19</v>
      </c>
      <c r="G174" s="126">
        <v>780843.49</v>
      </c>
      <c r="H174" s="146"/>
      <c r="I174" s="126">
        <v>120702.89</v>
      </c>
      <c r="J174" s="151">
        <v>200453.59000000003</v>
      </c>
      <c r="K174" s="126">
        <v>429441.86</v>
      </c>
      <c r="L174" s="126">
        <v>440035.78999999992</v>
      </c>
      <c r="M174" s="119"/>
      <c r="N174" s="119"/>
      <c r="O174" s="126">
        <f t="shared" si="4"/>
        <v>120702.89</v>
      </c>
      <c r="P174" s="126">
        <v>0</v>
      </c>
      <c r="Q174" s="126">
        <f t="shared" si="5"/>
        <v>429441.86</v>
      </c>
    </row>
    <row r="175" spans="1:17" x14ac:dyDescent="0.2">
      <c r="A175" s="22" t="s">
        <v>406</v>
      </c>
      <c r="B175" s="14" t="s">
        <v>388</v>
      </c>
      <c r="C175" s="67" t="s">
        <v>407</v>
      </c>
      <c r="D175" s="126">
        <v>30369.95</v>
      </c>
      <c r="E175" s="151">
        <v>54773.94</v>
      </c>
      <c r="F175" s="126">
        <v>100243.07</v>
      </c>
      <c r="G175" s="126">
        <v>167602.57</v>
      </c>
      <c r="H175" s="146"/>
      <c r="I175" s="126">
        <v>30974.68</v>
      </c>
      <c r="J175" s="151">
        <v>50949.45</v>
      </c>
      <c r="K175" s="126">
        <v>107748.41</v>
      </c>
      <c r="L175" s="126">
        <v>250386.45</v>
      </c>
      <c r="M175" s="119"/>
      <c r="N175" s="119"/>
      <c r="O175" s="126">
        <f t="shared" si="4"/>
        <v>30974.68</v>
      </c>
      <c r="P175" s="126">
        <v>0</v>
      </c>
      <c r="Q175" s="126">
        <f t="shared" si="5"/>
        <v>107748.41</v>
      </c>
    </row>
    <row r="176" spans="1:17" x14ac:dyDescent="0.2">
      <c r="A176" s="22" t="s">
        <v>408</v>
      </c>
      <c r="B176" s="14" t="s">
        <v>388</v>
      </c>
      <c r="C176" s="67" t="s">
        <v>409</v>
      </c>
      <c r="D176" s="126">
        <v>40060.950000000004</v>
      </c>
      <c r="E176" s="151">
        <v>53357.03</v>
      </c>
      <c r="F176" s="126">
        <v>107522.61</v>
      </c>
      <c r="G176" s="126">
        <v>243385.83000000002</v>
      </c>
      <c r="H176" s="146"/>
      <c r="I176" s="126">
        <v>40934.03</v>
      </c>
      <c r="J176" s="151">
        <v>62751.199999999997</v>
      </c>
      <c r="K176" s="126">
        <v>129243.56</v>
      </c>
      <c r="L176" s="126">
        <v>270498.32999999996</v>
      </c>
      <c r="M176" s="119"/>
      <c r="N176" s="119"/>
      <c r="O176" s="126">
        <f t="shared" si="4"/>
        <v>40934.03</v>
      </c>
      <c r="P176" s="126">
        <v>0</v>
      </c>
      <c r="Q176" s="126">
        <f t="shared" si="5"/>
        <v>129243.56</v>
      </c>
    </row>
    <row r="177" spans="1:17" x14ac:dyDescent="0.2">
      <c r="A177" s="22" t="s">
        <v>410</v>
      </c>
      <c r="B177" s="14" t="s">
        <v>388</v>
      </c>
      <c r="C177" s="67" t="s">
        <v>411</v>
      </c>
      <c r="D177" s="126">
        <v>23607.78</v>
      </c>
      <c r="E177" s="151">
        <v>53910.960000000006</v>
      </c>
      <c r="F177" s="126">
        <v>126709.9</v>
      </c>
      <c r="G177" s="126">
        <v>111153.68999999999</v>
      </c>
      <c r="H177" s="146"/>
      <c r="I177" s="126">
        <v>38519.54</v>
      </c>
      <c r="J177" s="151">
        <v>43884.179999999993</v>
      </c>
      <c r="K177" s="126">
        <v>86574.19</v>
      </c>
      <c r="L177" s="126">
        <v>111114.17</v>
      </c>
      <c r="M177" s="119"/>
      <c r="N177" s="119"/>
      <c r="O177" s="126">
        <f t="shared" si="4"/>
        <v>38519.54</v>
      </c>
      <c r="P177" s="126">
        <v>0</v>
      </c>
      <c r="Q177" s="126">
        <f t="shared" si="5"/>
        <v>86574.19</v>
      </c>
    </row>
    <row r="178" spans="1:17" x14ac:dyDescent="0.2">
      <c r="A178" s="26" t="s">
        <v>412</v>
      </c>
      <c r="B178" s="14" t="s">
        <v>413</v>
      </c>
      <c r="C178" s="67" t="s">
        <v>414</v>
      </c>
      <c r="D178" s="126">
        <v>89610.63</v>
      </c>
      <c r="E178" s="151">
        <v>130183.19</v>
      </c>
      <c r="F178" s="126">
        <v>293002</v>
      </c>
      <c r="G178" s="126">
        <v>330129.51</v>
      </c>
      <c r="H178" s="146"/>
      <c r="I178" s="126">
        <v>93510.24</v>
      </c>
      <c r="J178" s="151">
        <v>142111.92000000001</v>
      </c>
      <c r="K178" s="126">
        <v>318468.05</v>
      </c>
      <c r="L178" s="126">
        <v>399604.33000000007</v>
      </c>
      <c r="M178" s="119"/>
      <c r="N178" s="119"/>
      <c r="O178" s="126">
        <f t="shared" si="4"/>
        <v>93510.24</v>
      </c>
      <c r="P178" s="126">
        <v>0</v>
      </c>
      <c r="Q178" s="126">
        <f t="shared" si="5"/>
        <v>318468.05</v>
      </c>
    </row>
    <row r="179" spans="1:17" x14ac:dyDescent="0.2">
      <c r="A179" s="26" t="s">
        <v>415</v>
      </c>
      <c r="B179" s="14" t="s">
        <v>413</v>
      </c>
      <c r="C179" s="67" t="s">
        <v>416</v>
      </c>
      <c r="D179" s="126">
        <v>111715.91</v>
      </c>
      <c r="E179" s="151">
        <v>158959.10999999999</v>
      </c>
      <c r="F179" s="126">
        <v>344206.86</v>
      </c>
      <c r="G179" s="126">
        <v>524276.48000000004</v>
      </c>
      <c r="H179" s="146"/>
      <c r="I179" s="126">
        <v>117686.37999999999</v>
      </c>
      <c r="J179" s="151">
        <v>162541.13</v>
      </c>
      <c r="K179" s="126">
        <v>355377.88</v>
      </c>
      <c r="L179" s="126">
        <v>661529.03</v>
      </c>
      <c r="M179" s="119"/>
      <c r="N179" s="119"/>
      <c r="O179" s="126">
        <f t="shared" si="4"/>
        <v>117686.37999999999</v>
      </c>
      <c r="P179" s="126">
        <v>0</v>
      </c>
      <c r="Q179" s="126">
        <f t="shared" si="5"/>
        <v>355377.88</v>
      </c>
    </row>
    <row r="180" spans="1:17" x14ac:dyDescent="0.2">
      <c r="A180" s="26" t="s">
        <v>417</v>
      </c>
      <c r="B180" s="14" t="s">
        <v>413</v>
      </c>
      <c r="C180" s="67" t="s">
        <v>418</v>
      </c>
      <c r="D180" s="126">
        <v>53398.91</v>
      </c>
      <c r="E180" s="151">
        <v>66547.83</v>
      </c>
      <c r="F180" s="126">
        <v>131513.63</v>
      </c>
      <c r="G180" s="126">
        <v>286855.07</v>
      </c>
      <c r="H180" s="146"/>
      <c r="I180" s="126">
        <v>54853.33</v>
      </c>
      <c r="J180" s="151">
        <v>84859.41</v>
      </c>
      <c r="K180" s="126">
        <v>179943</v>
      </c>
      <c r="L180" s="126">
        <v>221633.5</v>
      </c>
      <c r="M180" s="119"/>
      <c r="N180" s="119"/>
      <c r="O180" s="126">
        <f t="shared" si="4"/>
        <v>54853.33</v>
      </c>
      <c r="P180" s="126">
        <v>0</v>
      </c>
      <c r="Q180" s="126">
        <f t="shared" si="5"/>
        <v>179943</v>
      </c>
    </row>
    <row r="181" spans="1:17" x14ac:dyDescent="0.2">
      <c r="A181" s="26" t="s">
        <v>419</v>
      </c>
      <c r="B181" s="14" t="s">
        <v>413</v>
      </c>
      <c r="C181" s="67" t="s">
        <v>420</v>
      </c>
      <c r="D181" s="126">
        <v>19672.210000000003</v>
      </c>
      <c r="E181" s="151">
        <v>28290.15</v>
      </c>
      <c r="F181" s="126">
        <v>55203.78</v>
      </c>
      <c r="G181" s="126">
        <v>90996.489999999991</v>
      </c>
      <c r="H181" s="146"/>
      <c r="I181" s="126">
        <v>20243.75</v>
      </c>
      <c r="J181" s="151">
        <v>28597.86</v>
      </c>
      <c r="K181" s="126">
        <v>55434.98</v>
      </c>
      <c r="L181" s="126">
        <v>85064.72</v>
      </c>
      <c r="M181" s="119"/>
      <c r="N181" s="119"/>
      <c r="O181" s="126">
        <f t="shared" si="4"/>
        <v>20243.75</v>
      </c>
      <c r="P181" s="126">
        <v>0</v>
      </c>
      <c r="Q181" s="126">
        <f t="shared" si="5"/>
        <v>55434.98</v>
      </c>
    </row>
    <row r="182" spans="1:17" x14ac:dyDescent="0.2">
      <c r="A182" s="26" t="s">
        <v>421</v>
      </c>
      <c r="B182" s="14"/>
      <c r="C182" s="67" t="s">
        <v>422</v>
      </c>
      <c r="D182" s="126">
        <v>346158.46</v>
      </c>
      <c r="E182" s="151">
        <v>618787.29</v>
      </c>
      <c r="F182" s="126">
        <v>1581569.4</v>
      </c>
      <c r="G182" s="126">
        <v>1963769.9800000004</v>
      </c>
      <c r="H182" s="146"/>
      <c r="I182" s="126">
        <v>318521.13</v>
      </c>
      <c r="J182" s="151">
        <v>594685.58000000007</v>
      </c>
      <c r="K182" s="126">
        <v>1508133.73</v>
      </c>
      <c r="L182" s="126">
        <v>2083154.19</v>
      </c>
      <c r="M182" s="119"/>
      <c r="N182" s="119"/>
      <c r="O182" s="126">
        <f t="shared" si="4"/>
        <v>318521.13</v>
      </c>
      <c r="P182" s="126">
        <v>0</v>
      </c>
      <c r="Q182" s="126">
        <f t="shared" si="5"/>
        <v>1508133.73</v>
      </c>
    </row>
    <row r="183" spans="1:17" x14ac:dyDescent="0.2">
      <c r="A183" s="46" t="s">
        <v>423</v>
      </c>
      <c r="B183" s="47"/>
      <c r="C183" s="47" t="s">
        <v>424</v>
      </c>
      <c r="D183" s="126">
        <v>0</v>
      </c>
      <c r="E183" s="151">
        <v>0</v>
      </c>
      <c r="F183" s="119">
        <v>0</v>
      </c>
      <c r="G183" s="126">
        <v>0</v>
      </c>
      <c r="H183" s="146"/>
      <c r="I183" s="126">
        <v>0</v>
      </c>
      <c r="J183" s="151">
        <v>0</v>
      </c>
      <c r="K183" s="119">
        <v>0</v>
      </c>
      <c r="L183" s="126">
        <v>0</v>
      </c>
      <c r="M183" s="119"/>
      <c r="N183" s="119"/>
      <c r="O183" s="126">
        <f t="shared" si="4"/>
        <v>0</v>
      </c>
      <c r="P183" s="126">
        <v>0</v>
      </c>
      <c r="Q183" s="126">
        <f t="shared" si="5"/>
        <v>0</v>
      </c>
    </row>
    <row r="184" spans="1:17" x14ac:dyDescent="0.2">
      <c r="A184" s="46" t="s">
        <v>425</v>
      </c>
      <c r="B184" s="48"/>
      <c r="C184" s="48" t="s">
        <v>426</v>
      </c>
      <c r="D184" s="126">
        <v>0</v>
      </c>
      <c r="E184" s="151">
        <v>0</v>
      </c>
      <c r="F184" s="126">
        <v>0</v>
      </c>
      <c r="G184" s="126">
        <v>55960.55</v>
      </c>
      <c r="H184" s="146"/>
      <c r="I184" s="126">
        <v>0</v>
      </c>
      <c r="J184" s="151">
        <v>0</v>
      </c>
      <c r="K184" s="126">
        <v>0</v>
      </c>
      <c r="L184" s="126">
        <v>170519.99000000002</v>
      </c>
      <c r="M184" s="119"/>
      <c r="N184" s="119"/>
      <c r="O184" s="126">
        <f t="shared" si="4"/>
        <v>0</v>
      </c>
      <c r="P184" s="126">
        <v>0</v>
      </c>
      <c r="Q184" s="126">
        <f t="shared" si="5"/>
        <v>0</v>
      </c>
    </row>
    <row r="185" spans="1:17" x14ac:dyDescent="0.2">
      <c r="A185" s="46" t="s">
        <v>427</v>
      </c>
      <c r="B185" s="48"/>
      <c r="C185" s="48" t="s">
        <v>428</v>
      </c>
      <c r="D185" s="126">
        <v>0</v>
      </c>
      <c r="E185" s="151">
        <v>0</v>
      </c>
      <c r="F185" s="126">
        <v>0</v>
      </c>
      <c r="G185" s="126">
        <v>0</v>
      </c>
      <c r="H185" s="146"/>
      <c r="I185" s="126">
        <v>0</v>
      </c>
      <c r="J185" s="151">
        <v>0</v>
      </c>
      <c r="K185" s="126">
        <v>0</v>
      </c>
      <c r="L185" s="126">
        <v>0</v>
      </c>
      <c r="M185" s="119"/>
      <c r="N185" s="119"/>
      <c r="O185" s="126">
        <f t="shared" si="4"/>
        <v>0</v>
      </c>
      <c r="P185" s="126">
        <v>0</v>
      </c>
      <c r="Q185" s="126">
        <f t="shared" si="5"/>
        <v>0</v>
      </c>
    </row>
    <row r="186" spans="1:17" x14ac:dyDescent="0.2">
      <c r="A186" s="46" t="s">
        <v>429</v>
      </c>
      <c r="B186" s="48"/>
      <c r="C186" s="48" t="s">
        <v>430</v>
      </c>
      <c r="D186" s="126">
        <v>0</v>
      </c>
      <c r="E186" s="151">
        <v>0</v>
      </c>
      <c r="F186" s="126">
        <v>0</v>
      </c>
      <c r="G186" s="126">
        <v>574</v>
      </c>
      <c r="H186" s="146"/>
      <c r="I186" s="126">
        <v>0</v>
      </c>
      <c r="J186" s="151">
        <v>0</v>
      </c>
      <c r="K186" s="126">
        <v>0</v>
      </c>
      <c r="L186" s="126">
        <v>0</v>
      </c>
      <c r="M186" s="119"/>
      <c r="N186" s="119"/>
      <c r="O186" s="126">
        <f t="shared" si="4"/>
        <v>0</v>
      </c>
      <c r="P186" s="126">
        <v>0</v>
      </c>
      <c r="Q186" s="126">
        <f t="shared" si="5"/>
        <v>0</v>
      </c>
    </row>
    <row r="187" spans="1:17" x14ac:dyDescent="0.2">
      <c r="A187" s="46" t="s">
        <v>431</v>
      </c>
      <c r="B187" s="48"/>
      <c r="C187" s="48" t="s">
        <v>432</v>
      </c>
      <c r="D187" s="126">
        <v>0</v>
      </c>
      <c r="E187" s="151">
        <v>0</v>
      </c>
      <c r="F187" s="126">
        <v>0</v>
      </c>
      <c r="G187" s="126">
        <v>3731.14</v>
      </c>
      <c r="H187" s="146"/>
      <c r="I187" s="126">
        <v>0</v>
      </c>
      <c r="J187" s="151">
        <v>0</v>
      </c>
      <c r="K187" s="126">
        <v>0</v>
      </c>
      <c r="L187" s="126">
        <v>1807.98</v>
      </c>
      <c r="M187" s="119"/>
      <c r="N187" s="119"/>
      <c r="O187" s="126">
        <f t="shared" si="4"/>
        <v>0</v>
      </c>
      <c r="P187" s="126">
        <v>0</v>
      </c>
      <c r="Q187" s="126">
        <f t="shared" si="5"/>
        <v>0</v>
      </c>
    </row>
    <row r="188" spans="1:17" x14ac:dyDescent="0.2">
      <c r="A188" s="49" t="s">
        <v>433</v>
      </c>
      <c r="B188" s="48"/>
      <c r="C188" s="48" t="s">
        <v>434</v>
      </c>
      <c r="D188" s="126">
        <v>0</v>
      </c>
      <c r="E188" s="151">
        <v>0</v>
      </c>
      <c r="F188" s="126">
        <v>0</v>
      </c>
      <c r="G188" s="126">
        <v>0</v>
      </c>
      <c r="H188" s="146"/>
      <c r="I188" s="126">
        <v>0</v>
      </c>
      <c r="J188" s="151">
        <v>0</v>
      </c>
      <c r="K188" s="126">
        <v>0</v>
      </c>
      <c r="L188" s="126">
        <v>0</v>
      </c>
      <c r="M188" s="119"/>
      <c r="N188" s="119"/>
      <c r="O188" s="126">
        <f t="shared" si="4"/>
        <v>0</v>
      </c>
      <c r="P188" s="126">
        <v>0</v>
      </c>
      <c r="Q188" s="126">
        <f t="shared" si="5"/>
        <v>0</v>
      </c>
    </row>
    <row r="189" spans="1:17" x14ac:dyDescent="0.2">
      <c r="A189" s="46" t="s">
        <v>435</v>
      </c>
      <c r="B189" s="48"/>
      <c r="C189" s="48" t="s">
        <v>436</v>
      </c>
      <c r="D189" s="126">
        <v>0</v>
      </c>
      <c r="E189" s="151">
        <v>0</v>
      </c>
      <c r="F189" s="126">
        <v>0</v>
      </c>
      <c r="G189" s="126">
        <v>0</v>
      </c>
      <c r="H189" s="146"/>
      <c r="I189" s="126">
        <v>0</v>
      </c>
      <c r="J189" s="151">
        <v>0</v>
      </c>
      <c r="K189" s="119">
        <v>0</v>
      </c>
      <c r="L189" s="126">
        <v>0</v>
      </c>
      <c r="M189" s="119"/>
      <c r="N189" s="119"/>
      <c r="O189" s="126">
        <f t="shared" si="4"/>
        <v>0</v>
      </c>
      <c r="P189" s="126">
        <v>0</v>
      </c>
      <c r="Q189" s="126">
        <f t="shared" si="5"/>
        <v>0</v>
      </c>
    </row>
    <row r="190" spans="1:17" x14ac:dyDescent="0.2">
      <c r="A190" s="46" t="s">
        <v>437</v>
      </c>
      <c r="B190" s="48"/>
      <c r="C190" s="48" t="s">
        <v>438</v>
      </c>
      <c r="D190" s="126">
        <v>0</v>
      </c>
      <c r="E190" s="151">
        <v>0</v>
      </c>
      <c r="F190" s="126">
        <v>0</v>
      </c>
      <c r="G190" s="126">
        <v>0</v>
      </c>
      <c r="H190" s="146"/>
      <c r="I190" s="126">
        <v>0</v>
      </c>
      <c r="J190" s="151">
        <v>0</v>
      </c>
      <c r="K190" s="126">
        <v>0</v>
      </c>
      <c r="L190" s="126">
        <v>0</v>
      </c>
      <c r="M190" s="119"/>
      <c r="N190" s="119"/>
      <c r="O190" s="126">
        <f t="shared" si="4"/>
        <v>0</v>
      </c>
      <c r="P190" s="126">
        <v>0</v>
      </c>
      <c r="Q190" s="126">
        <f t="shared" si="5"/>
        <v>0</v>
      </c>
    </row>
    <row r="191" spans="1:17" x14ac:dyDescent="0.2">
      <c r="A191" s="46" t="s">
        <v>439</v>
      </c>
      <c r="B191" s="48"/>
      <c r="C191" s="48" t="s">
        <v>440</v>
      </c>
      <c r="D191" s="126">
        <v>0</v>
      </c>
      <c r="E191" s="151">
        <v>0</v>
      </c>
      <c r="F191" s="126">
        <v>0</v>
      </c>
      <c r="G191" s="126">
        <v>0</v>
      </c>
      <c r="H191" s="146"/>
      <c r="I191" s="126">
        <v>0</v>
      </c>
      <c r="J191" s="151">
        <v>0</v>
      </c>
      <c r="K191" s="126">
        <v>0</v>
      </c>
      <c r="L191" s="126">
        <v>0</v>
      </c>
      <c r="M191" s="119"/>
      <c r="N191" s="119"/>
      <c r="O191" s="126">
        <f t="shared" si="4"/>
        <v>0</v>
      </c>
      <c r="P191" s="126">
        <v>0</v>
      </c>
      <c r="Q191" s="126">
        <f t="shared" si="5"/>
        <v>0</v>
      </c>
    </row>
    <row r="192" spans="1:17" x14ac:dyDescent="0.2">
      <c r="A192" s="46" t="s">
        <v>441</v>
      </c>
      <c r="B192" s="48"/>
      <c r="C192" s="48" t="s">
        <v>442</v>
      </c>
      <c r="D192" s="126">
        <v>0</v>
      </c>
      <c r="E192" s="151">
        <v>0</v>
      </c>
      <c r="F192" s="126">
        <v>0</v>
      </c>
      <c r="G192" s="126">
        <v>0</v>
      </c>
      <c r="H192" s="146"/>
      <c r="I192" s="126">
        <v>0</v>
      </c>
      <c r="J192" s="151">
        <v>0</v>
      </c>
      <c r="K192" s="126">
        <v>0</v>
      </c>
      <c r="L192" s="126">
        <v>0</v>
      </c>
      <c r="M192" s="119"/>
      <c r="N192" s="119"/>
      <c r="O192" s="126">
        <f t="shared" si="4"/>
        <v>0</v>
      </c>
      <c r="P192" s="126">
        <v>0</v>
      </c>
      <c r="Q192" s="126">
        <f t="shared" si="5"/>
        <v>0</v>
      </c>
    </row>
    <row r="193" spans="1:17" x14ac:dyDescent="0.2">
      <c r="A193" s="46" t="s">
        <v>443</v>
      </c>
      <c r="B193" s="48"/>
      <c r="C193" s="48" t="s">
        <v>444</v>
      </c>
      <c r="D193" s="126">
        <v>0</v>
      </c>
      <c r="E193" s="151">
        <v>0</v>
      </c>
      <c r="F193" s="126">
        <v>0</v>
      </c>
      <c r="G193" s="126">
        <v>0</v>
      </c>
      <c r="H193" s="146"/>
      <c r="I193" s="126">
        <v>0</v>
      </c>
      <c r="J193" s="151">
        <v>0</v>
      </c>
      <c r="K193" s="126">
        <v>0</v>
      </c>
      <c r="L193" s="126">
        <v>0</v>
      </c>
      <c r="M193" s="119"/>
      <c r="N193" s="119"/>
      <c r="O193" s="126">
        <f t="shared" si="4"/>
        <v>0</v>
      </c>
      <c r="P193" s="126">
        <v>0</v>
      </c>
      <c r="Q193" s="126">
        <f t="shared" si="5"/>
        <v>0</v>
      </c>
    </row>
    <row r="194" spans="1:17" x14ac:dyDescent="0.2">
      <c r="A194" s="46" t="s">
        <v>445</v>
      </c>
      <c r="B194" s="48"/>
      <c r="C194" s="48" t="s">
        <v>446</v>
      </c>
      <c r="D194" s="126">
        <v>0</v>
      </c>
      <c r="E194" s="151">
        <v>0</v>
      </c>
      <c r="F194" s="126">
        <v>0</v>
      </c>
      <c r="G194" s="126">
        <v>0</v>
      </c>
      <c r="H194" s="146"/>
      <c r="I194" s="126">
        <v>0</v>
      </c>
      <c r="J194" s="151">
        <v>0</v>
      </c>
      <c r="K194" s="126">
        <v>0</v>
      </c>
      <c r="L194" s="126">
        <v>0</v>
      </c>
      <c r="M194" s="119"/>
      <c r="N194" s="119"/>
      <c r="O194" s="126">
        <f t="shared" si="4"/>
        <v>0</v>
      </c>
      <c r="P194" s="126">
        <v>0</v>
      </c>
      <c r="Q194" s="126">
        <f t="shared" si="5"/>
        <v>0</v>
      </c>
    </row>
    <row r="195" spans="1:17" x14ac:dyDescent="0.2">
      <c r="A195" s="2" t="s">
        <v>447</v>
      </c>
      <c r="B195" s="48"/>
      <c r="C195" s="48" t="s">
        <v>448</v>
      </c>
      <c r="D195" s="126">
        <v>0</v>
      </c>
      <c r="E195" s="151">
        <v>0</v>
      </c>
      <c r="F195" s="126">
        <v>0</v>
      </c>
      <c r="G195" s="126">
        <v>0</v>
      </c>
      <c r="H195" s="146"/>
      <c r="I195" s="126">
        <v>0</v>
      </c>
      <c r="J195" s="151">
        <v>0</v>
      </c>
      <c r="K195" s="126">
        <v>0</v>
      </c>
      <c r="L195" s="126">
        <v>0</v>
      </c>
      <c r="M195" s="119"/>
      <c r="N195" s="119"/>
      <c r="O195" s="126">
        <f t="shared" si="4"/>
        <v>0</v>
      </c>
      <c r="P195" s="126">
        <v>0</v>
      </c>
      <c r="Q195" s="126">
        <f t="shared" si="5"/>
        <v>0</v>
      </c>
    </row>
    <row r="196" spans="1:17" x14ac:dyDescent="0.2">
      <c r="A196" s="2" t="s">
        <v>449</v>
      </c>
      <c r="B196" s="48"/>
      <c r="C196" s="48" t="s">
        <v>450</v>
      </c>
      <c r="D196" s="126">
        <v>0</v>
      </c>
      <c r="E196" s="151">
        <v>0</v>
      </c>
      <c r="F196" s="126">
        <v>0</v>
      </c>
      <c r="G196" s="126">
        <v>0</v>
      </c>
      <c r="H196" s="146"/>
      <c r="I196" s="126">
        <v>0</v>
      </c>
      <c r="J196" s="151">
        <v>0</v>
      </c>
      <c r="K196" s="126">
        <v>0</v>
      </c>
      <c r="L196" s="126">
        <v>0</v>
      </c>
      <c r="M196" s="119"/>
      <c r="N196" s="119"/>
      <c r="O196" s="126">
        <f t="shared" si="4"/>
        <v>0</v>
      </c>
      <c r="P196" s="126">
        <v>0</v>
      </c>
      <c r="Q196" s="126">
        <f t="shared" si="5"/>
        <v>0</v>
      </c>
    </row>
    <row r="197" spans="1:17" x14ac:dyDescent="0.2">
      <c r="A197" s="46" t="s">
        <v>451</v>
      </c>
      <c r="B197" s="48"/>
      <c r="C197" s="48" t="s">
        <v>452</v>
      </c>
      <c r="D197" s="126">
        <v>0</v>
      </c>
      <c r="E197" s="151">
        <v>0</v>
      </c>
      <c r="F197" s="126">
        <v>0</v>
      </c>
      <c r="G197" s="126">
        <v>285.14999999999998</v>
      </c>
      <c r="H197" s="146"/>
      <c r="I197" s="126">
        <v>0</v>
      </c>
      <c r="J197" s="151">
        <v>0</v>
      </c>
      <c r="K197" s="126">
        <v>0</v>
      </c>
      <c r="L197" s="126">
        <v>0</v>
      </c>
      <c r="M197" s="119"/>
      <c r="N197" s="119"/>
      <c r="O197" s="126">
        <f t="shared" ref="O197:O203" si="6">I197</f>
        <v>0</v>
      </c>
      <c r="P197" s="126">
        <v>0</v>
      </c>
      <c r="Q197" s="126">
        <f t="shared" ref="Q197:Q203" si="7">K197</f>
        <v>0</v>
      </c>
    </row>
    <row r="198" spans="1:17" x14ac:dyDescent="0.2">
      <c r="A198" s="46" t="s">
        <v>453</v>
      </c>
      <c r="B198" s="48"/>
      <c r="C198" s="48" t="s">
        <v>454</v>
      </c>
      <c r="D198" s="126">
        <v>0</v>
      </c>
      <c r="E198" s="151">
        <v>0</v>
      </c>
      <c r="F198" s="126">
        <v>0</v>
      </c>
      <c r="G198" s="126">
        <v>0</v>
      </c>
      <c r="H198" s="146"/>
      <c r="I198" s="126">
        <v>0</v>
      </c>
      <c r="J198" s="151">
        <v>0</v>
      </c>
      <c r="K198" s="126">
        <v>0</v>
      </c>
      <c r="L198" s="126">
        <v>0</v>
      </c>
      <c r="M198" s="119"/>
      <c r="N198" s="119"/>
      <c r="O198" s="126">
        <f t="shared" si="6"/>
        <v>0</v>
      </c>
      <c r="P198" s="126">
        <v>0</v>
      </c>
      <c r="Q198" s="126">
        <f t="shared" si="7"/>
        <v>0</v>
      </c>
    </row>
    <row r="199" spans="1:17" x14ac:dyDescent="0.2">
      <c r="A199" s="46" t="s">
        <v>455</v>
      </c>
      <c r="B199" s="48"/>
      <c r="C199" s="48" t="s">
        <v>456</v>
      </c>
      <c r="D199" s="126">
        <v>0</v>
      </c>
      <c r="E199" s="151">
        <v>0</v>
      </c>
      <c r="F199" s="126">
        <v>0</v>
      </c>
      <c r="G199" s="126">
        <v>0</v>
      </c>
      <c r="H199" s="146"/>
      <c r="I199" s="126">
        <v>0</v>
      </c>
      <c r="J199" s="151">
        <v>0</v>
      </c>
      <c r="K199" s="126">
        <v>0</v>
      </c>
      <c r="L199" s="126">
        <v>0</v>
      </c>
      <c r="M199" s="119"/>
      <c r="N199" s="119"/>
      <c r="O199" s="126">
        <f t="shared" si="6"/>
        <v>0</v>
      </c>
      <c r="P199" s="126">
        <v>0</v>
      </c>
      <c r="Q199" s="126">
        <f t="shared" si="7"/>
        <v>0</v>
      </c>
    </row>
    <row r="200" spans="1:17" x14ac:dyDescent="0.2">
      <c r="A200" s="49" t="s">
        <v>457</v>
      </c>
      <c r="B200" s="48"/>
      <c r="C200" s="48" t="s">
        <v>458</v>
      </c>
      <c r="D200" s="126">
        <v>0</v>
      </c>
      <c r="E200" s="151">
        <v>0</v>
      </c>
      <c r="F200" s="126">
        <v>0</v>
      </c>
      <c r="G200" s="126">
        <v>0</v>
      </c>
      <c r="H200" s="146"/>
      <c r="I200" s="126">
        <v>0</v>
      </c>
      <c r="J200" s="151">
        <v>0</v>
      </c>
      <c r="K200" s="126">
        <v>0</v>
      </c>
      <c r="L200" s="126">
        <v>0</v>
      </c>
      <c r="M200" s="119"/>
      <c r="N200" s="119"/>
      <c r="O200" s="126">
        <f t="shared" si="6"/>
        <v>0</v>
      </c>
      <c r="P200" s="126">
        <v>0</v>
      </c>
      <c r="Q200" s="126">
        <f t="shared" si="7"/>
        <v>0</v>
      </c>
    </row>
    <row r="201" spans="1:17" x14ac:dyDescent="0.2">
      <c r="A201" s="49" t="s">
        <v>459</v>
      </c>
      <c r="B201" s="48"/>
      <c r="C201" s="48" t="s">
        <v>460</v>
      </c>
      <c r="D201" s="126">
        <v>0</v>
      </c>
      <c r="E201" s="151">
        <v>0</v>
      </c>
      <c r="F201" s="126">
        <v>0</v>
      </c>
      <c r="G201" s="126">
        <v>0</v>
      </c>
      <c r="H201" s="146"/>
      <c r="I201" s="126">
        <v>0</v>
      </c>
      <c r="J201" s="151">
        <v>0</v>
      </c>
      <c r="K201" s="126">
        <v>0</v>
      </c>
      <c r="L201" s="126">
        <v>0</v>
      </c>
      <c r="M201" s="119"/>
      <c r="N201" s="119"/>
      <c r="O201" s="126">
        <f t="shared" si="6"/>
        <v>0</v>
      </c>
      <c r="P201" s="126">
        <v>0</v>
      </c>
      <c r="Q201" s="126">
        <f t="shared" si="7"/>
        <v>0</v>
      </c>
    </row>
    <row r="202" spans="1:17" x14ac:dyDescent="0.2">
      <c r="A202" s="49" t="s">
        <v>536</v>
      </c>
      <c r="B202" s="48"/>
      <c r="C202" s="48" t="s">
        <v>539</v>
      </c>
      <c r="D202" s="126">
        <v>0</v>
      </c>
      <c r="E202" s="151">
        <v>0</v>
      </c>
      <c r="F202" s="126">
        <v>0</v>
      </c>
      <c r="G202" s="126">
        <v>0</v>
      </c>
      <c r="H202" s="146"/>
      <c r="I202" s="126">
        <v>0</v>
      </c>
      <c r="J202" s="151">
        <v>0</v>
      </c>
      <c r="K202" s="126">
        <v>0</v>
      </c>
      <c r="L202" s="126">
        <v>0</v>
      </c>
      <c r="M202" s="119"/>
      <c r="N202" s="119"/>
      <c r="O202" s="126">
        <f t="shared" si="6"/>
        <v>0</v>
      </c>
      <c r="P202" s="126">
        <v>0</v>
      </c>
      <c r="Q202" s="126">
        <f t="shared" si="7"/>
        <v>0</v>
      </c>
    </row>
    <row r="203" spans="1:17" ht="13.5" thickBot="1" x14ac:dyDescent="0.25">
      <c r="A203" s="59" t="s">
        <v>557</v>
      </c>
      <c r="B203" s="48"/>
      <c r="C203" s="130" t="s">
        <v>558</v>
      </c>
      <c r="D203" s="126">
        <v>0</v>
      </c>
      <c r="E203" s="151">
        <v>0</v>
      </c>
      <c r="F203" s="126">
        <v>0</v>
      </c>
      <c r="G203" s="126">
        <v>207932.73000000004</v>
      </c>
      <c r="H203" s="146"/>
      <c r="I203" s="126">
        <v>0</v>
      </c>
      <c r="J203" s="151">
        <v>0</v>
      </c>
      <c r="K203" s="126">
        <v>0</v>
      </c>
      <c r="L203" s="126">
        <v>0</v>
      </c>
      <c r="M203" s="119"/>
      <c r="N203" s="119"/>
      <c r="O203" s="126">
        <f t="shared" si="6"/>
        <v>0</v>
      </c>
      <c r="P203" s="126">
        <v>0</v>
      </c>
      <c r="Q203" s="126">
        <f t="shared" si="7"/>
        <v>0</v>
      </c>
    </row>
    <row r="204" spans="1:17" ht="13.5" thickBot="1" x14ac:dyDescent="0.25">
      <c r="A204" s="115"/>
      <c r="B204" s="116"/>
      <c r="C204" s="62"/>
      <c r="D204" s="148">
        <f>SUM(D4:D203)</f>
        <v>59697814.179999948</v>
      </c>
      <c r="E204" s="152">
        <f>SUM(E4:E203)</f>
        <v>105256165.06000003</v>
      </c>
      <c r="F204" s="148">
        <f>SUM(F4:F203)</f>
        <v>275971758.85999978</v>
      </c>
      <c r="G204" s="148">
        <f>SUM(G4:G203)</f>
        <v>303045361.06000024</v>
      </c>
      <c r="H204" s="149"/>
      <c r="I204" s="148">
        <f>SUM(I4:I203)</f>
        <v>57985578.679999985</v>
      </c>
      <c r="J204" s="148">
        <f>SUM(J4:J203)</f>
        <v>98354533.13000001</v>
      </c>
      <c r="K204" s="148">
        <f>SUM(K4:K203)</f>
        <v>255425124.41000009</v>
      </c>
      <c r="L204" s="148">
        <f>SUM(L4:L203)</f>
        <v>294073301.57000005</v>
      </c>
      <c r="M204" s="119"/>
      <c r="N204" s="119"/>
      <c r="O204" s="150"/>
      <c r="P204" s="150"/>
      <c r="Q204" s="150"/>
    </row>
  </sheetData>
  <phoneticPr fontId="9" type="noConversion"/>
  <conditionalFormatting sqref="O4:Q200 O203:Q203">
    <cfRule type="cellIs" dxfId="44" priority="3" stopIfTrue="1" operator="equal">
      <formula>0</formula>
    </cfRule>
  </conditionalFormatting>
  <conditionalFormatting sqref="O201:Q201">
    <cfRule type="cellIs" dxfId="43" priority="2" stopIfTrue="1" operator="equal">
      <formula>0</formula>
    </cfRule>
  </conditionalFormatting>
  <conditionalFormatting sqref="O202:Q202">
    <cfRule type="cellIs" dxfId="42" priority="1" stopIfTrue="1" operator="equal">
      <formula>0</formula>
    </cfRule>
  </conditionalFormatting>
  <pageMargins left="0.75" right="0.75" top="1" bottom="1" header="0.5" footer="0.5"/>
  <pageSetup scale="50" fitToHeight="0" orientation="landscape" r:id="rId1"/>
  <headerFooter alignWithMargins="0">
    <oddFooter>&amp;LCDE, Public School Finance&amp;C&amp;P&amp;R&amp;D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3"/>
  <sheetViews>
    <sheetView workbookViewId="0">
      <pane ySplit="2" topLeftCell="A174" activePane="bottomLeft" state="frozen"/>
      <selection activeCell="B1" sqref="B1"/>
      <selection pane="bottomLeft" activeCell="A2" sqref="A2"/>
    </sheetView>
  </sheetViews>
  <sheetFormatPr defaultRowHeight="12.75" x14ac:dyDescent="0.2"/>
  <cols>
    <col min="1" max="1" width="10" style="1" bestFit="1" customWidth="1"/>
    <col min="2" max="2" width="14.42578125" style="1" bestFit="1" customWidth="1"/>
    <col min="3" max="3" width="45.42578125" style="1" bestFit="1" customWidth="1"/>
    <col min="4" max="4" width="14.42578125" customWidth="1"/>
    <col min="5" max="5" width="2.42578125" customWidth="1"/>
    <col min="6" max="6" width="14.42578125" customWidth="1"/>
  </cols>
  <sheetData>
    <row r="1" spans="1:6" x14ac:dyDescent="0.2">
      <c r="A1" s="8"/>
      <c r="B1" s="9"/>
      <c r="C1" s="9"/>
      <c r="D1" s="5" t="s">
        <v>568</v>
      </c>
      <c r="E1" s="106"/>
      <c r="F1" s="5" t="s">
        <v>551</v>
      </c>
    </row>
    <row r="2" spans="1:6" ht="54" customHeight="1" thickBot="1" x14ac:dyDescent="0.25">
      <c r="A2" s="39" t="s">
        <v>0</v>
      </c>
      <c r="B2" s="40" t="s">
        <v>1</v>
      </c>
      <c r="C2" s="40" t="s">
        <v>2</v>
      </c>
      <c r="D2" s="17" t="s">
        <v>463</v>
      </c>
      <c r="E2" s="107"/>
      <c r="F2" s="17" t="s">
        <v>463</v>
      </c>
    </row>
    <row r="3" spans="1:6" x14ac:dyDescent="0.2">
      <c r="A3" s="22" t="s">
        <v>3</v>
      </c>
      <c r="B3" s="14" t="s">
        <v>4</v>
      </c>
      <c r="C3" s="67" t="s">
        <v>5</v>
      </c>
      <c r="D3" s="126">
        <v>0</v>
      </c>
      <c r="E3" s="127"/>
      <c r="F3" s="126">
        <v>0</v>
      </c>
    </row>
    <row r="4" spans="1:6" x14ac:dyDescent="0.2">
      <c r="A4" s="22" t="s">
        <v>6</v>
      </c>
      <c r="B4" s="14" t="s">
        <v>4</v>
      </c>
      <c r="C4" s="67" t="s">
        <v>7</v>
      </c>
      <c r="D4" s="126">
        <v>0</v>
      </c>
      <c r="E4" s="127"/>
      <c r="F4" s="126">
        <v>0</v>
      </c>
    </row>
    <row r="5" spans="1:6" x14ac:dyDescent="0.2">
      <c r="A5" s="22" t="s">
        <v>8</v>
      </c>
      <c r="B5" s="14" t="s">
        <v>4</v>
      </c>
      <c r="C5" s="67" t="s">
        <v>9</v>
      </c>
      <c r="D5" s="126">
        <v>0</v>
      </c>
      <c r="E5" s="127"/>
      <c r="F5" s="126">
        <v>0</v>
      </c>
    </row>
    <row r="6" spans="1:6" x14ac:dyDescent="0.2">
      <c r="A6" s="22" t="s">
        <v>10</v>
      </c>
      <c r="B6" s="14" t="s">
        <v>4</v>
      </c>
      <c r="C6" s="67" t="s">
        <v>11</v>
      </c>
      <c r="D6" s="126">
        <v>0</v>
      </c>
      <c r="E6" s="127"/>
      <c r="F6" s="126">
        <v>0</v>
      </c>
    </row>
    <row r="7" spans="1:6" x14ac:dyDescent="0.2">
      <c r="A7" s="22" t="s">
        <v>12</v>
      </c>
      <c r="B7" s="14" t="s">
        <v>4</v>
      </c>
      <c r="C7" s="67" t="s">
        <v>13</v>
      </c>
      <c r="D7" s="126">
        <v>0</v>
      </c>
      <c r="E7" s="127"/>
      <c r="F7" s="126">
        <v>0</v>
      </c>
    </row>
    <row r="8" spans="1:6" x14ac:dyDescent="0.2">
      <c r="A8" s="22" t="s">
        <v>14</v>
      </c>
      <c r="B8" s="14" t="s">
        <v>4</v>
      </c>
      <c r="C8" s="67" t="s">
        <v>15</v>
      </c>
      <c r="D8" s="126">
        <v>0</v>
      </c>
      <c r="E8" s="127"/>
      <c r="F8" s="126">
        <v>0</v>
      </c>
    </row>
    <row r="9" spans="1:6" x14ac:dyDescent="0.2">
      <c r="A9" s="22" t="s">
        <v>16</v>
      </c>
      <c r="B9" s="14" t="s">
        <v>4</v>
      </c>
      <c r="C9" s="67" t="s">
        <v>17</v>
      </c>
      <c r="D9" s="126">
        <v>0</v>
      </c>
      <c r="E9" s="127"/>
      <c r="F9" s="126">
        <v>0</v>
      </c>
    </row>
    <row r="10" spans="1:6" x14ac:dyDescent="0.2">
      <c r="A10" s="22" t="s">
        <v>18</v>
      </c>
      <c r="B10" s="14" t="s">
        <v>19</v>
      </c>
      <c r="C10" s="67" t="s">
        <v>20</v>
      </c>
      <c r="D10" s="126">
        <v>0</v>
      </c>
      <c r="E10" s="127"/>
      <c r="F10" s="126">
        <v>0</v>
      </c>
    </row>
    <row r="11" spans="1:6" x14ac:dyDescent="0.2">
      <c r="A11" s="22" t="s">
        <v>21</v>
      </c>
      <c r="B11" s="14" t="s">
        <v>19</v>
      </c>
      <c r="C11" s="67" t="s">
        <v>22</v>
      </c>
      <c r="D11" s="126">
        <v>0</v>
      </c>
      <c r="E11" s="127"/>
      <c r="F11" s="126">
        <v>0</v>
      </c>
    </row>
    <row r="12" spans="1:6" x14ac:dyDescent="0.2">
      <c r="A12" s="22" t="s">
        <v>23</v>
      </c>
      <c r="B12" s="14" t="s">
        <v>24</v>
      </c>
      <c r="C12" s="67" t="s">
        <v>25</v>
      </c>
      <c r="D12" s="126">
        <v>0</v>
      </c>
      <c r="E12" s="127"/>
      <c r="F12" s="126">
        <v>0</v>
      </c>
    </row>
    <row r="13" spans="1:6" x14ac:dyDescent="0.2">
      <c r="A13" s="22" t="s">
        <v>26</v>
      </c>
      <c r="B13" s="14" t="s">
        <v>24</v>
      </c>
      <c r="C13" s="67" t="s">
        <v>27</v>
      </c>
      <c r="D13" s="126">
        <v>0</v>
      </c>
      <c r="E13" s="127"/>
      <c r="F13" s="126">
        <v>0</v>
      </c>
    </row>
    <row r="14" spans="1:6" x14ac:dyDescent="0.2">
      <c r="A14" s="22" t="s">
        <v>28</v>
      </c>
      <c r="B14" s="14" t="s">
        <v>24</v>
      </c>
      <c r="C14" s="67" t="s">
        <v>29</v>
      </c>
      <c r="D14" s="126">
        <v>0</v>
      </c>
      <c r="E14" s="127"/>
      <c r="F14" s="126">
        <v>0</v>
      </c>
    </row>
    <row r="15" spans="1:6" x14ac:dyDescent="0.2">
      <c r="A15" s="22" t="s">
        <v>30</v>
      </c>
      <c r="B15" s="14" t="s">
        <v>24</v>
      </c>
      <c r="C15" s="67" t="s">
        <v>31</v>
      </c>
      <c r="D15" s="126">
        <v>0</v>
      </c>
      <c r="E15" s="127"/>
      <c r="F15" s="126">
        <v>0</v>
      </c>
    </row>
    <row r="16" spans="1:6" x14ac:dyDescent="0.2">
      <c r="A16" s="22" t="s">
        <v>32</v>
      </c>
      <c r="B16" s="14" t="s">
        <v>24</v>
      </c>
      <c r="C16" s="67" t="s">
        <v>33</v>
      </c>
      <c r="D16" s="126">
        <v>0</v>
      </c>
      <c r="E16" s="127"/>
      <c r="F16" s="126">
        <v>0</v>
      </c>
    </row>
    <row r="17" spans="1:6" x14ac:dyDescent="0.2">
      <c r="A17" s="22" t="s">
        <v>34</v>
      </c>
      <c r="B17" s="14" t="s">
        <v>24</v>
      </c>
      <c r="C17" s="67" t="s">
        <v>35</v>
      </c>
      <c r="D17" s="126">
        <v>0</v>
      </c>
      <c r="E17" s="127"/>
      <c r="F17" s="126">
        <v>0</v>
      </c>
    </row>
    <row r="18" spans="1:6" x14ac:dyDescent="0.2">
      <c r="A18" s="22" t="s">
        <v>36</v>
      </c>
      <c r="B18" s="14" t="s">
        <v>24</v>
      </c>
      <c r="C18" s="67" t="s">
        <v>37</v>
      </c>
      <c r="D18" s="126">
        <v>0</v>
      </c>
      <c r="E18" s="127"/>
      <c r="F18" s="126">
        <v>0</v>
      </c>
    </row>
    <row r="19" spans="1:6" x14ac:dyDescent="0.2">
      <c r="A19" s="22" t="s">
        <v>38</v>
      </c>
      <c r="B19" s="14" t="s">
        <v>39</v>
      </c>
      <c r="C19" s="67" t="s">
        <v>40</v>
      </c>
      <c r="D19" s="126">
        <v>0</v>
      </c>
      <c r="E19" s="127"/>
      <c r="F19" s="126">
        <v>0</v>
      </c>
    </row>
    <row r="20" spans="1:6" x14ac:dyDescent="0.2">
      <c r="A20" s="22" t="s">
        <v>41</v>
      </c>
      <c r="B20" s="14" t="s">
        <v>42</v>
      </c>
      <c r="C20" s="67" t="s">
        <v>43</v>
      </c>
      <c r="D20" s="126">
        <v>0</v>
      </c>
      <c r="E20" s="127"/>
      <c r="F20" s="126">
        <v>0</v>
      </c>
    </row>
    <row r="21" spans="1:6" x14ac:dyDescent="0.2">
      <c r="A21" s="22" t="s">
        <v>44</v>
      </c>
      <c r="B21" s="14" t="s">
        <v>42</v>
      </c>
      <c r="C21" s="67" t="s">
        <v>45</v>
      </c>
      <c r="D21" s="126">
        <v>0</v>
      </c>
      <c r="E21" s="127"/>
      <c r="F21" s="126">
        <v>0</v>
      </c>
    </row>
    <row r="22" spans="1:6" x14ac:dyDescent="0.2">
      <c r="A22" s="22" t="s">
        <v>46</v>
      </c>
      <c r="B22" s="14" t="s">
        <v>42</v>
      </c>
      <c r="C22" s="67" t="s">
        <v>47</v>
      </c>
      <c r="D22" s="126">
        <v>0</v>
      </c>
      <c r="E22" s="127"/>
      <c r="F22" s="126">
        <v>0</v>
      </c>
    </row>
    <row r="23" spans="1:6" x14ac:dyDescent="0.2">
      <c r="A23" s="22" t="s">
        <v>48</v>
      </c>
      <c r="B23" s="14" t="s">
        <v>42</v>
      </c>
      <c r="C23" s="67" t="s">
        <v>49</v>
      </c>
      <c r="D23" s="126">
        <v>0</v>
      </c>
      <c r="E23" s="127"/>
      <c r="F23" s="126">
        <v>0</v>
      </c>
    </row>
    <row r="24" spans="1:6" x14ac:dyDescent="0.2">
      <c r="A24" s="22" t="s">
        <v>50</v>
      </c>
      <c r="B24" s="14" t="s">
        <v>42</v>
      </c>
      <c r="C24" s="67" t="s">
        <v>51</v>
      </c>
      <c r="D24" s="126">
        <v>0</v>
      </c>
      <c r="E24" s="127"/>
      <c r="F24" s="126">
        <v>0</v>
      </c>
    </row>
    <row r="25" spans="1:6" x14ac:dyDescent="0.2">
      <c r="A25" s="22" t="s">
        <v>52</v>
      </c>
      <c r="B25" s="14" t="s">
        <v>53</v>
      </c>
      <c r="C25" s="67" t="s">
        <v>54</v>
      </c>
      <c r="D25" s="126">
        <v>0</v>
      </c>
      <c r="E25" s="127"/>
      <c r="F25" s="126">
        <v>0</v>
      </c>
    </row>
    <row r="26" spans="1:6" x14ac:dyDescent="0.2">
      <c r="A26" s="22" t="s">
        <v>55</v>
      </c>
      <c r="B26" s="14" t="s">
        <v>53</v>
      </c>
      <c r="C26" s="67" t="s">
        <v>56</v>
      </c>
      <c r="D26" s="126">
        <v>0</v>
      </c>
      <c r="E26" s="127"/>
      <c r="F26" s="126">
        <v>0</v>
      </c>
    </row>
    <row r="27" spans="1:6" x14ac:dyDescent="0.2">
      <c r="A27" s="22" t="s">
        <v>57</v>
      </c>
      <c r="B27" s="14" t="s">
        <v>58</v>
      </c>
      <c r="C27" s="67" t="s">
        <v>59</v>
      </c>
      <c r="D27" s="126">
        <v>0</v>
      </c>
      <c r="E27" s="127"/>
      <c r="F27" s="126">
        <v>0</v>
      </c>
    </row>
    <row r="28" spans="1:6" x14ac:dyDescent="0.2">
      <c r="A28" s="22" t="s">
        <v>60</v>
      </c>
      <c r="B28" s="14" t="s">
        <v>58</v>
      </c>
      <c r="C28" s="67" t="s">
        <v>61</v>
      </c>
      <c r="D28" s="126">
        <v>0</v>
      </c>
      <c r="E28" s="127"/>
      <c r="F28" s="126">
        <v>0</v>
      </c>
    </row>
    <row r="29" spans="1:6" x14ac:dyDescent="0.2">
      <c r="A29" s="22" t="s">
        <v>62</v>
      </c>
      <c r="B29" s="14" t="s">
        <v>63</v>
      </c>
      <c r="C29" s="67" t="s">
        <v>64</v>
      </c>
      <c r="D29" s="126">
        <v>0</v>
      </c>
      <c r="E29" s="127"/>
      <c r="F29" s="126">
        <v>0</v>
      </c>
    </row>
    <row r="30" spans="1:6" x14ac:dyDescent="0.2">
      <c r="A30" s="22" t="s">
        <v>65</v>
      </c>
      <c r="B30" s="14" t="s">
        <v>63</v>
      </c>
      <c r="C30" s="67" t="s">
        <v>66</v>
      </c>
      <c r="D30" s="126">
        <v>0</v>
      </c>
      <c r="E30" s="127"/>
      <c r="F30" s="126">
        <v>0</v>
      </c>
    </row>
    <row r="31" spans="1:6" x14ac:dyDescent="0.2">
      <c r="A31" s="22" t="s">
        <v>67</v>
      </c>
      <c r="B31" s="14" t="s">
        <v>68</v>
      </c>
      <c r="C31" s="67" t="s">
        <v>69</v>
      </c>
      <c r="D31" s="126">
        <v>0</v>
      </c>
      <c r="E31" s="127"/>
      <c r="F31" s="126">
        <v>0</v>
      </c>
    </row>
    <row r="32" spans="1:6" x14ac:dyDescent="0.2">
      <c r="A32" s="22" t="s">
        <v>70</v>
      </c>
      <c r="B32" s="14" t="s">
        <v>68</v>
      </c>
      <c r="C32" s="67" t="s">
        <v>71</v>
      </c>
      <c r="D32" s="126">
        <v>0</v>
      </c>
      <c r="E32" s="127"/>
      <c r="F32" s="126">
        <v>0</v>
      </c>
    </row>
    <row r="33" spans="1:6" x14ac:dyDescent="0.2">
      <c r="A33" s="22" t="s">
        <v>72</v>
      </c>
      <c r="B33" s="14" t="s">
        <v>73</v>
      </c>
      <c r="C33" s="67" t="s">
        <v>74</v>
      </c>
      <c r="D33" s="126">
        <v>0</v>
      </c>
      <c r="E33" s="127"/>
      <c r="F33" s="126">
        <v>0</v>
      </c>
    </row>
    <row r="34" spans="1:6" x14ac:dyDescent="0.2">
      <c r="A34" s="22" t="s">
        <v>75</v>
      </c>
      <c r="B34" s="14" t="s">
        <v>76</v>
      </c>
      <c r="C34" s="67" t="s">
        <v>77</v>
      </c>
      <c r="D34" s="126">
        <v>0</v>
      </c>
      <c r="E34" s="127"/>
      <c r="F34" s="126">
        <v>0</v>
      </c>
    </row>
    <row r="35" spans="1:6" x14ac:dyDescent="0.2">
      <c r="A35" s="22" t="s">
        <v>78</v>
      </c>
      <c r="B35" s="14" t="s">
        <v>76</v>
      </c>
      <c r="C35" s="67" t="s">
        <v>79</v>
      </c>
      <c r="D35" s="126">
        <v>0</v>
      </c>
      <c r="E35" s="127"/>
      <c r="F35" s="126">
        <v>0</v>
      </c>
    </row>
    <row r="36" spans="1:6" x14ac:dyDescent="0.2">
      <c r="A36" s="22" t="s">
        <v>80</v>
      </c>
      <c r="B36" s="14" t="s">
        <v>76</v>
      </c>
      <c r="C36" s="67" t="s">
        <v>81</v>
      </c>
      <c r="D36" s="126">
        <v>0</v>
      </c>
      <c r="E36" s="127"/>
      <c r="F36" s="126">
        <v>0</v>
      </c>
    </row>
    <row r="37" spans="1:6" x14ac:dyDescent="0.2">
      <c r="A37" s="22" t="s">
        <v>82</v>
      </c>
      <c r="B37" s="14" t="s">
        <v>83</v>
      </c>
      <c r="C37" s="67" t="s">
        <v>84</v>
      </c>
      <c r="D37" s="126">
        <v>0</v>
      </c>
      <c r="E37" s="127"/>
      <c r="F37" s="126">
        <v>0</v>
      </c>
    </row>
    <row r="38" spans="1:6" x14ac:dyDescent="0.2">
      <c r="A38" s="22" t="s">
        <v>85</v>
      </c>
      <c r="B38" s="14" t="s">
        <v>83</v>
      </c>
      <c r="C38" s="67" t="s">
        <v>86</v>
      </c>
      <c r="D38" s="126">
        <v>0</v>
      </c>
      <c r="E38" s="127"/>
      <c r="F38" s="126">
        <v>0</v>
      </c>
    </row>
    <row r="39" spans="1:6" x14ac:dyDescent="0.2">
      <c r="A39" s="22" t="s">
        <v>87</v>
      </c>
      <c r="B39" s="14" t="s">
        <v>88</v>
      </c>
      <c r="C39" s="67" t="s">
        <v>89</v>
      </c>
      <c r="D39" s="126">
        <v>0</v>
      </c>
      <c r="E39" s="127"/>
      <c r="F39" s="126">
        <v>0</v>
      </c>
    </row>
    <row r="40" spans="1:6" x14ac:dyDescent="0.2">
      <c r="A40" s="22" t="s">
        <v>90</v>
      </c>
      <c r="B40" s="14" t="s">
        <v>91</v>
      </c>
      <c r="C40" s="68" t="s">
        <v>92</v>
      </c>
      <c r="D40" s="126">
        <v>0</v>
      </c>
      <c r="E40" s="127"/>
      <c r="F40" s="126">
        <v>0</v>
      </c>
    </row>
    <row r="41" spans="1:6" x14ac:dyDescent="0.2">
      <c r="A41" s="22" t="s">
        <v>93</v>
      </c>
      <c r="B41" s="14" t="s">
        <v>94</v>
      </c>
      <c r="C41" s="67" t="s">
        <v>95</v>
      </c>
      <c r="D41" s="126">
        <v>0</v>
      </c>
      <c r="E41" s="127"/>
      <c r="F41" s="126">
        <v>0</v>
      </c>
    </row>
    <row r="42" spans="1:6" x14ac:dyDescent="0.2">
      <c r="A42" s="22" t="s">
        <v>96</v>
      </c>
      <c r="B42" s="14" t="s">
        <v>97</v>
      </c>
      <c r="C42" s="67" t="s">
        <v>98</v>
      </c>
      <c r="D42" s="126">
        <v>0</v>
      </c>
      <c r="E42" s="127"/>
      <c r="F42" s="126">
        <v>0</v>
      </c>
    </row>
    <row r="43" spans="1:6" x14ac:dyDescent="0.2">
      <c r="A43" s="22" t="s">
        <v>99</v>
      </c>
      <c r="B43" s="14" t="s">
        <v>100</v>
      </c>
      <c r="C43" s="67" t="s">
        <v>101</v>
      </c>
      <c r="D43" s="126">
        <v>0</v>
      </c>
      <c r="E43" s="127"/>
      <c r="F43" s="126">
        <v>10664.42</v>
      </c>
    </row>
    <row r="44" spans="1:6" x14ac:dyDescent="0.2">
      <c r="A44" s="22" t="s">
        <v>102</v>
      </c>
      <c r="B44" s="14" t="s">
        <v>103</v>
      </c>
      <c r="C44" s="67" t="s">
        <v>104</v>
      </c>
      <c r="D44" s="126">
        <v>0</v>
      </c>
      <c r="E44" s="127"/>
      <c r="F44" s="126">
        <v>0</v>
      </c>
    </row>
    <row r="45" spans="1:6" x14ac:dyDescent="0.2">
      <c r="A45" s="22" t="s">
        <v>105</v>
      </c>
      <c r="B45" s="14" t="s">
        <v>106</v>
      </c>
      <c r="C45" s="67" t="s">
        <v>107</v>
      </c>
      <c r="D45" s="126">
        <v>0</v>
      </c>
      <c r="E45" s="127"/>
      <c r="F45" s="126">
        <v>0</v>
      </c>
    </row>
    <row r="46" spans="1:6" x14ac:dyDescent="0.2">
      <c r="A46" s="25" t="s">
        <v>108</v>
      </c>
      <c r="B46" s="14" t="s">
        <v>109</v>
      </c>
      <c r="C46" s="67" t="s">
        <v>110</v>
      </c>
      <c r="D46" s="126">
        <v>0</v>
      </c>
      <c r="E46" s="127"/>
      <c r="F46" s="126">
        <v>0</v>
      </c>
    </row>
    <row r="47" spans="1:6" x14ac:dyDescent="0.2">
      <c r="A47" s="22" t="s">
        <v>111</v>
      </c>
      <c r="B47" s="14" t="s">
        <v>109</v>
      </c>
      <c r="C47" s="67" t="s">
        <v>112</v>
      </c>
      <c r="D47" s="126">
        <v>0</v>
      </c>
      <c r="E47" s="127"/>
      <c r="F47" s="126">
        <v>0</v>
      </c>
    </row>
    <row r="48" spans="1:6" x14ac:dyDescent="0.2">
      <c r="A48" s="22" t="s">
        <v>113</v>
      </c>
      <c r="B48" s="14" t="s">
        <v>109</v>
      </c>
      <c r="C48" s="67" t="s">
        <v>114</v>
      </c>
      <c r="D48" s="126">
        <v>0</v>
      </c>
      <c r="E48" s="127"/>
      <c r="F48" s="126">
        <v>0</v>
      </c>
    </row>
    <row r="49" spans="1:6" x14ac:dyDescent="0.2">
      <c r="A49" s="22" t="s">
        <v>115</v>
      </c>
      <c r="B49" s="14" t="s">
        <v>109</v>
      </c>
      <c r="C49" s="67" t="s">
        <v>116</v>
      </c>
      <c r="D49" s="126">
        <v>0</v>
      </c>
      <c r="E49" s="127"/>
      <c r="F49" s="126">
        <v>0</v>
      </c>
    </row>
    <row r="50" spans="1:6" x14ac:dyDescent="0.2">
      <c r="A50" s="22" t="s">
        <v>117</v>
      </c>
      <c r="B50" s="14" t="s">
        <v>109</v>
      </c>
      <c r="C50" s="67" t="s">
        <v>118</v>
      </c>
      <c r="D50" s="126">
        <v>0</v>
      </c>
      <c r="E50" s="127"/>
      <c r="F50" s="126">
        <v>0</v>
      </c>
    </row>
    <row r="51" spans="1:6" x14ac:dyDescent="0.2">
      <c r="A51" s="22" t="s">
        <v>119</v>
      </c>
      <c r="B51" s="14" t="s">
        <v>120</v>
      </c>
      <c r="C51" s="67" t="s">
        <v>121</v>
      </c>
      <c r="D51" s="126">
        <v>0</v>
      </c>
      <c r="E51" s="127"/>
      <c r="F51" s="126">
        <v>0</v>
      </c>
    </row>
    <row r="52" spans="1:6" x14ac:dyDescent="0.2">
      <c r="A52" s="22" t="s">
        <v>122</v>
      </c>
      <c r="B52" s="14" t="s">
        <v>120</v>
      </c>
      <c r="C52" s="67" t="s">
        <v>123</v>
      </c>
      <c r="D52" s="126">
        <v>0</v>
      </c>
      <c r="E52" s="127"/>
      <c r="F52" s="126">
        <v>0</v>
      </c>
    </row>
    <row r="53" spans="1:6" x14ac:dyDescent="0.2">
      <c r="A53" s="22" t="s">
        <v>124</v>
      </c>
      <c r="B53" s="14" t="s">
        <v>120</v>
      </c>
      <c r="C53" s="67" t="s">
        <v>125</v>
      </c>
      <c r="D53" s="126">
        <v>0</v>
      </c>
      <c r="E53" s="127"/>
      <c r="F53" s="126">
        <v>0</v>
      </c>
    </row>
    <row r="54" spans="1:6" x14ac:dyDescent="0.2">
      <c r="A54" s="22" t="s">
        <v>126</v>
      </c>
      <c r="B54" s="14" t="s">
        <v>120</v>
      </c>
      <c r="C54" s="67" t="s">
        <v>127</v>
      </c>
      <c r="D54" s="126">
        <v>0</v>
      </c>
      <c r="E54" s="127"/>
      <c r="F54" s="126">
        <v>0</v>
      </c>
    </row>
    <row r="55" spans="1:6" x14ac:dyDescent="0.2">
      <c r="A55" s="22" t="s">
        <v>128</v>
      </c>
      <c r="B55" s="14" t="s">
        <v>120</v>
      </c>
      <c r="C55" s="67" t="s">
        <v>129</v>
      </c>
      <c r="D55" s="126">
        <v>0</v>
      </c>
      <c r="E55" s="127"/>
      <c r="F55" s="126">
        <v>0</v>
      </c>
    </row>
    <row r="56" spans="1:6" x14ac:dyDescent="0.2">
      <c r="A56" s="22" t="s">
        <v>130</v>
      </c>
      <c r="B56" s="14" t="s">
        <v>120</v>
      </c>
      <c r="C56" s="67" t="s">
        <v>131</v>
      </c>
      <c r="D56" s="126">
        <v>0</v>
      </c>
      <c r="E56" s="127"/>
      <c r="F56" s="126">
        <v>0</v>
      </c>
    </row>
    <row r="57" spans="1:6" x14ac:dyDescent="0.2">
      <c r="A57" s="22" t="s">
        <v>132</v>
      </c>
      <c r="B57" s="14" t="s">
        <v>120</v>
      </c>
      <c r="C57" s="67" t="s">
        <v>133</v>
      </c>
      <c r="D57" s="126">
        <v>0</v>
      </c>
      <c r="E57" s="127"/>
      <c r="F57" s="126">
        <v>0</v>
      </c>
    </row>
    <row r="58" spans="1:6" x14ac:dyDescent="0.2">
      <c r="A58" s="22" t="s">
        <v>134</v>
      </c>
      <c r="B58" s="14" t="s">
        <v>120</v>
      </c>
      <c r="C58" s="67" t="s">
        <v>135</v>
      </c>
      <c r="D58" s="126">
        <v>0</v>
      </c>
      <c r="E58" s="127"/>
      <c r="F58" s="126">
        <v>0</v>
      </c>
    </row>
    <row r="59" spans="1:6" x14ac:dyDescent="0.2">
      <c r="A59" s="22" t="s">
        <v>136</v>
      </c>
      <c r="B59" s="14" t="s">
        <v>120</v>
      </c>
      <c r="C59" s="67" t="s">
        <v>137</v>
      </c>
      <c r="D59" s="126">
        <v>0</v>
      </c>
      <c r="E59" s="127"/>
      <c r="F59" s="126">
        <v>0</v>
      </c>
    </row>
    <row r="60" spans="1:6" x14ac:dyDescent="0.2">
      <c r="A60" s="22" t="s">
        <v>138</v>
      </c>
      <c r="B60" s="14" t="s">
        <v>120</v>
      </c>
      <c r="C60" s="67" t="s">
        <v>139</v>
      </c>
      <c r="D60" s="126">
        <v>0</v>
      </c>
      <c r="E60" s="127"/>
      <c r="F60" s="126">
        <v>0</v>
      </c>
    </row>
    <row r="61" spans="1:6" x14ac:dyDescent="0.2">
      <c r="A61" s="22" t="s">
        <v>140</v>
      </c>
      <c r="B61" s="14" t="s">
        <v>120</v>
      </c>
      <c r="C61" s="67" t="s">
        <v>141</v>
      </c>
      <c r="D61" s="126">
        <v>0</v>
      </c>
      <c r="E61" s="127"/>
      <c r="F61" s="126">
        <v>0</v>
      </c>
    </row>
    <row r="62" spans="1:6" x14ac:dyDescent="0.2">
      <c r="A62" s="22" t="s">
        <v>142</v>
      </c>
      <c r="B62" s="14" t="s">
        <v>120</v>
      </c>
      <c r="C62" s="67" t="s">
        <v>143</v>
      </c>
      <c r="D62" s="126">
        <v>0</v>
      </c>
      <c r="E62" s="127"/>
      <c r="F62" s="126">
        <v>0</v>
      </c>
    </row>
    <row r="63" spans="1:6" x14ac:dyDescent="0.2">
      <c r="A63" s="22" t="s">
        <v>144</v>
      </c>
      <c r="B63" s="14" t="s">
        <v>120</v>
      </c>
      <c r="C63" s="67" t="s">
        <v>145</v>
      </c>
      <c r="D63" s="126">
        <v>0</v>
      </c>
      <c r="E63" s="127"/>
      <c r="F63" s="126">
        <v>0</v>
      </c>
    </row>
    <row r="64" spans="1:6" x14ac:dyDescent="0.2">
      <c r="A64" s="22" t="s">
        <v>146</v>
      </c>
      <c r="B64" s="14" t="s">
        <v>120</v>
      </c>
      <c r="C64" s="67" t="s">
        <v>147</v>
      </c>
      <c r="D64" s="126">
        <v>0</v>
      </c>
      <c r="E64" s="127"/>
      <c r="F64" s="126">
        <v>0</v>
      </c>
    </row>
    <row r="65" spans="1:6" x14ac:dyDescent="0.2">
      <c r="A65" s="22" t="s">
        <v>148</v>
      </c>
      <c r="B65" s="14" t="s">
        <v>120</v>
      </c>
      <c r="C65" s="67" t="s">
        <v>149</v>
      </c>
      <c r="D65" s="126">
        <v>0</v>
      </c>
      <c r="E65" s="127"/>
      <c r="F65" s="126">
        <v>0</v>
      </c>
    </row>
    <row r="66" spans="1:6" x14ac:dyDescent="0.2">
      <c r="A66" s="22" t="s">
        <v>150</v>
      </c>
      <c r="B66" s="14" t="s">
        <v>151</v>
      </c>
      <c r="C66" s="67" t="s">
        <v>152</v>
      </c>
      <c r="D66" s="126">
        <v>0</v>
      </c>
      <c r="E66" s="127"/>
      <c r="F66" s="126">
        <v>0</v>
      </c>
    </row>
    <row r="67" spans="1:6" x14ac:dyDescent="0.2">
      <c r="A67" s="22" t="s">
        <v>153</v>
      </c>
      <c r="B67" s="14" t="s">
        <v>151</v>
      </c>
      <c r="C67" s="67" t="s">
        <v>154</v>
      </c>
      <c r="D67" s="126">
        <v>0</v>
      </c>
      <c r="E67" s="127"/>
      <c r="F67" s="126">
        <v>0</v>
      </c>
    </row>
    <row r="68" spans="1:6" x14ac:dyDescent="0.2">
      <c r="A68" s="22" t="s">
        <v>155</v>
      </c>
      <c r="B68" s="14" t="s">
        <v>151</v>
      </c>
      <c r="C68" s="67" t="s">
        <v>156</v>
      </c>
      <c r="D68" s="126">
        <v>0</v>
      </c>
      <c r="E68" s="127"/>
      <c r="F68" s="126">
        <v>0</v>
      </c>
    </row>
    <row r="69" spans="1:6" x14ac:dyDescent="0.2">
      <c r="A69" s="22" t="s">
        <v>157</v>
      </c>
      <c r="B69" s="14" t="s">
        <v>158</v>
      </c>
      <c r="C69" s="67" t="s">
        <v>159</v>
      </c>
      <c r="D69" s="126">
        <v>0</v>
      </c>
      <c r="E69" s="127"/>
      <c r="F69" s="126">
        <v>0</v>
      </c>
    </row>
    <row r="70" spans="1:6" x14ac:dyDescent="0.2">
      <c r="A70" s="22" t="s">
        <v>160</v>
      </c>
      <c r="B70" s="14" t="s">
        <v>158</v>
      </c>
      <c r="C70" s="67" t="s">
        <v>161</v>
      </c>
      <c r="D70" s="126">
        <v>0</v>
      </c>
      <c r="E70" s="127"/>
      <c r="F70" s="126">
        <v>0</v>
      </c>
    </row>
    <row r="71" spans="1:6" x14ac:dyDescent="0.2">
      <c r="A71" s="22" t="s">
        <v>162</v>
      </c>
      <c r="B71" s="14" t="s">
        <v>158</v>
      </c>
      <c r="C71" s="67" t="s">
        <v>495</v>
      </c>
      <c r="D71" s="126">
        <v>0</v>
      </c>
      <c r="E71" s="127"/>
      <c r="F71" s="126">
        <v>0</v>
      </c>
    </row>
    <row r="72" spans="1:6" x14ac:dyDescent="0.2">
      <c r="A72" s="22" t="s">
        <v>163</v>
      </c>
      <c r="B72" s="14" t="s">
        <v>164</v>
      </c>
      <c r="C72" s="67" t="s">
        <v>165</v>
      </c>
      <c r="D72" s="126">
        <v>0</v>
      </c>
      <c r="E72" s="127"/>
      <c r="F72" s="126">
        <v>0</v>
      </c>
    </row>
    <row r="73" spans="1:6" x14ac:dyDescent="0.2">
      <c r="A73" s="22" t="s">
        <v>166</v>
      </c>
      <c r="B73" s="14" t="s">
        <v>167</v>
      </c>
      <c r="C73" s="67" t="s">
        <v>168</v>
      </c>
      <c r="D73" s="126">
        <v>0</v>
      </c>
      <c r="E73" s="127"/>
      <c r="F73" s="126">
        <v>0</v>
      </c>
    </row>
    <row r="74" spans="1:6" x14ac:dyDescent="0.2">
      <c r="A74" s="22" t="s">
        <v>169</v>
      </c>
      <c r="B74" s="14" t="s">
        <v>167</v>
      </c>
      <c r="C74" s="67" t="s">
        <v>170</v>
      </c>
      <c r="D74" s="126">
        <v>0</v>
      </c>
      <c r="E74" s="127"/>
      <c r="F74" s="126">
        <v>0</v>
      </c>
    </row>
    <row r="75" spans="1:6" x14ac:dyDescent="0.2">
      <c r="A75" s="22" t="s">
        <v>171</v>
      </c>
      <c r="B75" s="14" t="s">
        <v>172</v>
      </c>
      <c r="C75" s="67" t="s">
        <v>173</v>
      </c>
      <c r="D75" s="126">
        <v>93471.13</v>
      </c>
      <c r="E75" s="127"/>
      <c r="F75" s="126">
        <v>106843.92</v>
      </c>
    </row>
    <row r="76" spans="1:6" x14ac:dyDescent="0.2">
      <c r="A76" s="22" t="s">
        <v>174</v>
      </c>
      <c r="B76" s="14" t="s">
        <v>175</v>
      </c>
      <c r="C76" s="67" t="s">
        <v>176</v>
      </c>
      <c r="D76" s="126">
        <v>0</v>
      </c>
      <c r="E76" s="127"/>
      <c r="F76" s="126">
        <v>0</v>
      </c>
    </row>
    <row r="77" spans="1:6" x14ac:dyDescent="0.2">
      <c r="A77" s="22" t="s">
        <v>177</v>
      </c>
      <c r="B77" s="14" t="s">
        <v>178</v>
      </c>
      <c r="C77" s="67" t="s">
        <v>179</v>
      </c>
      <c r="D77" s="126">
        <v>90647.360000000001</v>
      </c>
      <c r="E77" s="127"/>
      <c r="F77" s="126">
        <v>101396.39</v>
      </c>
    </row>
    <row r="78" spans="1:6" x14ac:dyDescent="0.2">
      <c r="A78" s="22" t="s">
        <v>180</v>
      </c>
      <c r="B78" s="14" t="s">
        <v>178</v>
      </c>
      <c r="C78" s="67" t="s">
        <v>181</v>
      </c>
      <c r="D78" s="126">
        <v>0</v>
      </c>
      <c r="E78" s="127"/>
      <c r="F78" s="126">
        <v>0</v>
      </c>
    </row>
    <row r="79" spans="1:6" x14ac:dyDescent="0.2">
      <c r="A79" s="22" t="s">
        <v>182</v>
      </c>
      <c r="B79" s="14" t="s">
        <v>183</v>
      </c>
      <c r="C79" s="67" t="s">
        <v>184</v>
      </c>
      <c r="D79" s="126">
        <v>0</v>
      </c>
      <c r="E79" s="127"/>
      <c r="F79" s="126">
        <v>0</v>
      </c>
    </row>
    <row r="80" spans="1:6" x14ac:dyDescent="0.2">
      <c r="A80" s="22" t="s">
        <v>185</v>
      </c>
      <c r="B80" s="14" t="s">
        <v>186</v>
      </c>
      <c r="C80" s="67" t="s">
        <v>187</v>
      </c>
      <c r="D80" s="126">
        <v>0</v>
      </c>
      <c r="E80" s="127"/>
      <c r="F80" s="126">
        <v>0</v>
      </c>
    </row>
    <row r="81" spans="1:6" x14ac:dyDescent="0.2">
      <c r="A81" s="22" t="s">
        <v>188</v>
      </c>
      <c r="B81" s="14" t="s">
        <v>189</v>
      </c>
      <c r="C81" s="67" t="s">
        <v>190</v>
      </c>
      <c r="D81" s="126">
        <v>0</v>
      </c>
      <c r="E81" s="127"/>
      <c r="F81" s="126">
        <v>0</v>
      </c>
    </row>
    <row r="82" spans="1:6" x14ac:dyDescent="0.2">
      <c r="A82" s="22" t="s">
        <v>191</v>
      </c>
      <c r="B82" s="14" t="s">
        <v>189</v>
      </c>
      <c r="C82" s="67" t="s">
        <v>192</v>
      </c>
      <c r="D82" s="126">
        <v>0</v>
      </c>
      <c r="E82" s="127"/>
      <c r="F82" s="126">
        <v>0</v>
      </c>
    </row>
    <row r="83" spans="1:6" x14ac:dyDescent="0.2">
      <c r="A83" s="22" t="s">
        <v>193</v>
      </c>
      <c r="B83" s="14" t="s">
        <v>194</v>
      </c>
      <c r="C83" s="67" t="s">
        <v>195</v>
      </c>
      <c r="D83" s="126">
        <v>0</v>
      </c>
      <c r="E83" s="127"/>
      <c r="F83" s="126">
        <v>0</v>
      </c>
    </row>
    <row r="84" spans="1:6" x14ac:dyDescent="0.2">
      <c r="A84" s="22" t="s">
        <v>196</v>
      </c>
      <c r="B84" s="14" t="s">
        <v>194</v>
      </c>
      <c r="C84" s="67" t="s">
        <v>197</v>
      </c>
      <c r="D84" s="126">
        <v>0</v>
      </c>
      <c r="E84" s="127"/>
      <c r="F84" s="126">
        <v>0</v>
      </c>
    </row>
    <row r="85" spans="1:6" x14ac:dyDescent="0.2">
      <c r="A85" s="22" t="s">
        <v>198</v>
      </c>
      <c r="B85" s="14" t="s">
        <v>194</v>
      </c>
      <c r="C85" s="67" t="s">
        <v>199</v>
      </c>
      <c r="D85" s="126">
        <v>0</v>
      </c>
      <c r="E85" s="127"/>
      <c r="F85" s="126">
        <v>0</v>
      </c>
    </row>
    <row r="86" spans="1:6" x14ac:dyDescent="0.2">
      <c r="A86" s="22" t="s">
        <v>200</v>
      </c>
      <c r="B86" s="14" t="s">
        <v>194</v>
      </c>
      <c r="C86" s="67" t="s">
        <v>201</v>
      </c>
      <c r="D86" s="126">
        <v>0</v>
      </c>
      <c r="E86" s="127"/>
      <c r="F86" s="126">
        <v>0</v>
      </c>
    </row>
    <row r="87" spans="1:6" x14ac:dyDescent="0.2">
      <c r="A87" s="22" t="s">
        <v>202</v>
      </c>
      <c r="B87" s="14" t="s">
        <v>194</v>
      </c>
      <c r="C87" s="67" t="s">
        <v>203</v>
      </c>
      <c r="D87" s="126">
        <v>0</v>
      </c>
      <c r="E87" s="127"/>
      <c r="F87" s="126">
        <v>0</v>
      </c>
    </row>
    <row r="88" spans="1:6" x14ac:dyDescent="0.2">
      <c r="A88" s="22" t="s">
        <v>204</v>
      </c>
      <c r="B88" s="14" t="s">
        <v>205</v>
      </c>
      <c r="C88" s="67" t="s">
        <v>206</v>
      </c>
      <c r="D88" s="126">
        <v>0</v>
      </c>
      <c r="E88" s="127"/>
      <c r="F88" s="126">
        <v>0</v>
      </c>
    </row>
    <row r="89" spans="1:6" x14ac:dyDescent="0.2">
      <c r="A89" s="22" t="s">
        <v>207</v>
      </c>
      <c r="B89" s="14" t="s">
        <v>208</v>
      </c>
      <c r="C89" s="67" t="s">
        <v>209</v>
      </c>
      <c r="D89" s="126">
        <v>148532.63</v>
      </c>
      <c r="E89" s="127"/>
      <c r="F89" s="126">
        <v>109956.67</v>
      </c>
    </row>
    <row r="90" spans="1:6" x14ac:dyDescent="0.2">
      <c r="A90" s="22" t="s">
        <v>210</v>
      </c>
      <c r="B90" s="14" t="s">
        <v>208</v>
      </c>
      <c r="C90" s="67" t="s">
        <v>211</v>
      </c>
      <c r="D90" s="126">
        <v>0</v>
      </c>
      <c r="E90" s="127"/>
      <c r="F90" s="126">
        <v>0</v>
      </c>
    </row>
    <row r="91" spans="1:6" x14ac:dyDescent="0.2">
      <c r="A91" s="22" t="s">
        <v>212</v>
      </c>
      <c r="B91" s="14" t="s">
        <v>208</v>
      </c>
      <c r="C91" s="67" t="s">
        <v>213</v>
      </c>
      <c r="D91" s="126">
        <v>0</v>
      </c>
      <c r="E91" s="127"/>
      <c r="F91" s="126">
        <v>0</v>
      </c>
    </row>
    <row r="92" spans="1:6" x14ac:dyDescent="0.2">
      <c r="A92" s="22" t="s">
        <v>214</v>
      </c>
      <c r="B92" s="14" t="s">
        <v>215</v>
      </c>
      <c r="C92" s="67" t="s">
        <v>216</v>
      </c>
      <c r="D92" s="126">
        <v>87527.69</v>
      </c>
      <c r="E92" s="127"/>
      <c r="F92" s="126">
        <v>88185.42</v>
      </c>
    </row>
    <row r="93" spans="1:6" x14ac:dyDescent="0.2">
      <c r="A93" s="22" t="s">
        <v>217</v>
      </c>
      <c r="B93" s="14" t="s">
        <v>215</v>
      </c>
      <c r="C93" s="67" t="s">
        <v>218</v>
      </c>
      <c r="D93" s="126">
        <v>0</v>
      </c>
      <c r="E93" s="127"/>
      <c r="F93" s="126">
        <v>0</v>
      </c>
    </row>
    <row r="94" spans="1:6" x14ac:dyDescent="0.2">
      <c r="A94" s="22" t="s">
        <v>219</v>
      </c>
      <c r="B94" s="14" t="s">
        <v>215</v>
      </c>
      <c r="C94" s="67" t="s">
        <v>220</v>
      </c>
      <c r="D94" s="126">
        <v>0</v>
      </c>
      <c r="E94" s="127"/>
      <c r="F94" s="126">
        <v>0</v>
      </c>
    </row>
    <row r="95" spans="1:6" x14ac:dyDescent="0.2">
      <c r="A95" s="22" t="s">
        <v>221</v>
      </c>
      <c r="B95" s="14" t="s">
        <v>222</v>
      </c>
      <c r="C95" s="67" t="s">
        <v>223</v>
      </c>
      <c r="D95" s="126">
        <v>0</v>
      </c>
      <c r="E95" s="127"/>
      <c r="F95" s="126">
        <v>0</v>
      </c>
    </row>
    <row r="96" spans="1:6" x14ac:dyDescent="0.2">
      <c r="A96" s="22" t="s">
        <v>224</v>
      </c>
      <c r="B96" s="14" t="s">
        <v>222</v>
      </c>
      <c r="C96" s="67" t="s">
        <v>225</v>
      </c>
      <c r="D96" s="126">
        <v>0</v>
      </c>
      <c r="E96" s="127"/>
      <c r="F96" s="126">
        <v>0</v>
      </c>
    </row>
    <row r="97" spans="1:6" x14ac:dyDescent="0.2">
      <c r="A97" s="22" t="s">
        <v>226</v>
      </c>
      <c r="B97" s="14" t="s">
        <v>222</v>
      </c>
      <c r="C97" s="67" t="s">
        <v>227</v>
      </c>
      <c r="D97" s="126">
        <v>0</v>
      </c>
      <c r="E97" s="127"/>
      <c r="F97" s="126">
        <v>0</v>
      </c>
    </row>
    <row r="98" spans="1:6" x14ac:dyDescent="0.2">
      <c r="A98" s="22" t="s">
        <v>228</v>
      </c>
      <c r="B98" s="14" t="s">
        <v>222</v>
      </c>
      <c r="C98" s="67" t="s">
        <v>229</v>
      </c>
      <c r="D98" s="126">
        <v>0</v>
      </c>
      <c r="E98" s="127"/>
      <c r="F98" s="126">
        <v>0</v>
      </c>
    </row>
    <row r="99" spans="1:6" x14ac:dyDescent="0.2">
      <c r="A99" s="22" t="s">
        <v>230</v>
      </c>
      <c r="B99" s="14" t="s">
        <v>222</v>
      </c>
      <c r="C99" s="67" t="s">
        <v>231</v>
      </c>
      <c r="D99" s="126">
        <v>0</v>
      </c>
      <c r="E99" s="127"/>
      <c r="F99" s="126">
        <v>0</v>
      </c>
    </row>
    <row r="100" spans="1:6" x14ac:dyDescent="0.2">
      <c r="A100" s="22" t="s">
        <v>232</v>
      </c>
      <c r="B100" s="14" t="s">
        <v>222</v>
      </c>
      <c r="C100" s="67" t="s">
        <v>233</v>
      </c>
      <c r="D100" s="126">
        <v>0</v>
      </c>
      <c r="E100" s="127"/>
      <c r="F100" s="126">
        <v>0</v>
      </c>
    </row>
    <row r="101" spans="1:6" x14ac:dyDescent="0.2">
      <c r="A101" s="22" t="s">
        <v>234</v>
      </c>
      <c r="B101" s="14" t="s">
        <v>235</v>
      </c>
      <c r="C101" s="67" t="s">
        <v>236</v>
      </c>
      <c r="D101" s="126">
        <v>0</v>
      </c>
      <c r="E101" s="127"/>
      <c r="F101" s="126">
        <v>0</v>
      </c>
    </row>
    <row r="102" spans="1:6" x14ac:dyDescent="0.2">
      <c r="A102" s="22" t="s">
        <v>237</v>
      </c>
      <c r="B102" s="14" t="s">
        <v>235</v>
      </c>
      <c r="C102" s="67" t="s">
        <v>238</v>
      </c>
      <c r="D102" s="126">
        <v>0</v>
      </c>
      <c r="E102" s="127"/>
      <c r="F102" s="126">
        <v>0</v>
      </c>
    </row>
    <row r="103" spans="1:6" x14ac:dyDescent="0.2">
      <c r="A103" s="22" t="s">
        <v>239</v>
      </c>
      <c r="B103" s="14" t="s">
        <v>235</v>
      </c>
      <c r="C103" s="67" t="s">
        <v>240</v>
      </c>
      <c r="D103" s="126">
        <v>0</v>
      </c>
      <c r="E103" s="127"/>
      <c r="F103" s="126">
        <v>0</v>
      </c>
    </row>
    <row r="104" spans="1:6" x14ac:dyDescent="0.2">
      <c r="A104" s="22" t="s">
        <v>241</v>
      </c>
      <c r="B104" s="14" t="s">
        <v>242</v>
      </c>
      <c r="C104" s="67" t="s">
        <v>243</v>
      </c>
      <c r="D104" s="126">
        <v>183688.52</v>
      </c>
      <c r="E104" s="127"/>
      <c r="F104" s="126">
        <v>188082.17</v>
      </c>
    </row>
    <row r="105" spans="1:6" x14ac:dyDescent="0.2">
      <c r="A105" s="22" t="s">
        <v>244</v>
      </c>
      <c r="B105" s="14" t="s">
        <v>242</v>
      </c>
      <c r="C105" s="67" t="s">
        <v>245</v>
      </c>
      <c r="D105" s="126">
        <v>0</v>
      </c>
      <c r="E105" s="127"/>
      <c r="F105" s="126">
        <v>0</v>
      </c>
    </row>
    <row r="106" spans="1:6" x14ac:dyDescent="0.2">
      <c r="A106" s="22" t="s">
        <v>246</v>
      </c>
      <c r="B106" s="14" t="s">
        <v>242</v>
      </c>
      <c r="C106" s="67" t="s">
        <v>247</v>
      </c>
      <c r="D106" s="126">
        <v>0</v>
      </c>
      <c r="E106" s="127"/>
      <c r="F106" s="126">
        <v>0</v>
      </c>
    </row>
    <row r="107" spans="1:6" x14ac:dyDescent="0.2">
      <c r="A107" s="22" t="s">
        <v>248</v>
      </c>
      <c r="B107" s="14" t="s">
        <v>242</v>
      </c>
      <c r="C107" s="67" t="s">
        <v>249</v>
      </c>
      <c r="D107" s="126">
        <v>0</v>
      </c>
      <c r="E107" s="127"/>
      <c r="F107" s="126">
        <v>0</v>
      </c>
    </row>
    <row r="108" spans="1:6" x14ac:dyDescent="0.2">
      <c r="A108" s="22" t="s">
        <v>250</v>
      </c>
      <c r="B108" s="14" t="s">
        <v>251</v>
      </c>
      <c r="C108" s="67" t="s">
        <v>252</v>
      </c>
      <c r="D108" s="126">
        <v>0</v>
      </c>
      <c r="E108" s="127"/>
      <c r="F108" s="126">
        <v>0</v>
      </c>
    </row>
    <row r="109" spans="1:6" x14ac:dyDescent="0.2">
      <c r="A109" s="22" t="s">
        <v>253</v>
      </c>
      <c r="B109" s="14" t="s">
        <v>251</v>
      </c>
      <c r="C109" s="67" t="s">
        <v>254</v>
      </c>
      <c r="D109" s="126">
        <v>0</v>
      </c>
      <c r="E109" s="127"/>
      <c r="F109" s="126">
        <v>0</v>
      </c>
    </row>
    <row r="110" spans="1:6" x14ac:dyDescent="0.2">
      <c r="A110" s="22" t="s">
        <v>255</v>
      </c>
      <c r="B110" s="14" t="s">
        <v>251</v>
      </c>
      <c r="C110" s="67" t="s">
        <v>256</v>
      </c>
      <c r="D110" s="126">
        <v>79350.710000000006</v>
      </c>
      <c r="E110" s="127"/>
      <c r="F110" s="126">
        <v>78679.240000000005</v>
      </c>
    </row>
    <row r="111" spans="1:6" x14ac:dyDescent="0.2">
      <c r="A111" s="22" t="s">
        <v>257</v>
      </c>
      <c r="B111" s="14" t="s">
        <v>258</v>
      </c>
      <c r="C111" s="67" t="s">
        <v>259</v>
      </c>
      <c r="D111" s="126">
        <v>0</v>
      </c>
      <c r="E111" s="127"/>
      <c r="F111" s="126">
        <v>0</v>
      </c>
    </row>
    <row r="112" spans="1:6" x14ac:dyDescent="0.2">
      <c r="A112" s="22" t="s">
        <v>260</v>
      </c>
      <c r="B112" s="14" t="s">
        <v>261</v>
      </c>
      <c r="C112" s="67" t="s">
        <v>262</v>
      </c>
      <c r="D112" s="126">
        <v>28358.54</v>
      </c>
      <c r="E112" s="127"/>
      <c r="F112" s="126">
        <v>38441.480000000003</v>
      </c>
    </row>
    <row r="113" spans="1:6" x14ac:dyDescent="0.2">
      <c r="A113" s="22" t="s">
        <v>263</v>
      </c>
      <c r="B113" s="14" t="s">
        <v>264</v>
      </c>
      <c r="C113" s="67" t="s">
        <v>265</v>
      </c>
      <c r="D113" s="126">
        <v>0</v>
      </c>
      <c r="E113" s="127"/>
      <c r="F113" s="126">
        <v>0</v>
      </c>
    </row>
    <row r="114" spans="1:6" x14ac:dyDescent="0.2">
      <c r="A114" s="22" t="s">
        <v>266</v>
      </c>
      <c r="B114" s="14" t="s">
        <v>264</v>
      </c>
      <c r="C114" s="67" t="s">
        <v>267</v>
      </c>
      <c r="D114" s="126">
        <v>0</v>
      </c>
      <c r="E114" s="127"/>
      <c r="F114" s="126">
        <v>0</v>
      </c>
    </row>
    <row r="115" spans="1:6" x14ac:dyDescent="0.2">
      <c r="A115" s="22" t="s">
        <v>268</v>
      </c>
      <c r="B115" s="14" t="s">
        <v>264</v>
      </c>
      <c r="C115" s="67" t="s">
        <v>269</v>
      </c>
      <c r="D115" s="126">
        <v>0</v>
      </c>
      <c r="E115" s="127"/>
      <c r="F115" s="126">
        <v>0</v>
      </c>
    </row>
    <row r="116" spans="1:6" x14ac:dyDescent="0.2">
      <c r="A116" s="22" t="s">
        <v>270</v>
      </c>
      <c r="B116" s="14" t="s">
        <v>271</v>
      </c>
      <c r="C116" s="67" t="s">
        <v>272</v>
      </c>
      <c r="D116" s="126">
        <v>0</v>
      </c>
      <c r="E116" s="127"/>
      <c r="F116" s="126">
        <v>0</v>
      </c>
    </row>
    <row r="117" spans="1:6" x14ac:dyDescent="0.2">
      <c r="A117" s="22" t="s">
        <v>273</v>
      </c>
      <c r="B117" s="14" t="s">
        <v>271</v>
      </c>
      <c r="C117" s="67" t="s">
        <v>274</v>
      </c>
      <c r="D117" s="126">
        <v>57677.89</v>
      </c>
      <c r="E117" s="127"/>
      <c r="F117" s="126">
        <v>59335.12</v>
      </c>
    </row>
    <row r="118" spans="1:6" x14ac:dyDescent="0.2">
      <c r="A118" s="22" t="s">
        <v>275</v>
      </c>
      <c r="B118" s="14" t="s">
        <v>276</v>
      </c>
      <c r="C118" s="67" t="s">
        <v>277</v>
      </c>
      <c r="D118" s="126">
        <v>0</v>
      </c>
      <c r="E118" s="127"/>
      <c r="F118" s="126">
        <v>0</v>
      </c>
    </row>
    <row r="119" spans="1:6" x14ac:dyDescent="0.2">
      <c r="A119" s="22" t="s">
        <v>278</v>
      </c>
      <c r="B119" s="14" t="s">
        <v>276</v>
      </c>
      <c r="C119" s="67" t="s">
        <v>279</v>
      </c>
      <c r="D119" s="126">
        <v>0</v>
      </c>
      <c r="E119" s="127"/>
      <c r="F119" s="126">
        <v>0</v>
      </c>
    </row>
    <row r="120" spans="1:6" x14ac:dyDescent="0.2">
      <c r="A120" s="22" t="s">
        <v>280</v>
      </c>
      <c r="B120" s="14" t="s">
        <v>276</v>
      </c>
      <c r="C120" s="67" t="s">
        <v>281</v>
      </c>
      <c r="D120" s="126">
        <v>0</v>
      </c>
      <c r="E120" s="127"/>
      <c r="F120" s="126">
        <v>0</v>
      </c>
    </row>
    <row r="121" spans="1:6" x14ac:dyDescent="0.2">
      <c r="A121" s="22" t="s">
        <v>282</v>
      </c>
      <c r="B121" s="14" t="s">
        <v>276</v>
      </c>
      <c r="C121" s="67" t="s">
        <v>283</v>
      </c>
      <c r="D121" s="126">
        <v>0</v>
      </c>
      <c r="E121" s="127"/>
      <c r="F121" s="126">
        <v>0</v>
      </c>
    </row>
    <row r="122" spans="1:6" x14ac:dyDescent="0.2">
      <c r="A122" s="22" t="s">
        <v>284</v>
      </c>
      <c r="B122" s="14" t="s">
        <v>285</v>
      </c>
      <c r="C122" s="67" t="s">
        <v>286</v>
      </c>
      <c r="D122" s="126">
        <v>0</v>
      </c>
      <c r="E122" s="127"/>
      <c r="F122" s="126">
        <v>0</v>
      </c>
    </row>
    <row r="123" spans="1:6" x14ac:dyDescent="0.2">
      <c r="A123" s="22" t="s">
        <v>287</v>
      </c>
      <c r="B123" s="14" t="s">
        <v>285</v>
      </c>
      <c r="C123" s="67" t="s">
        <v>288</v>
      </c>
      <c r="D123" s="126">
        <v>0</v>
      </c>
      <c r="E123" s="127"/>
      <c r="F123" s="126">
        <v>0</v>
      </c>
    </row>
    <row r="124" spans="1:6" x14ac:dyDescent="0.2">
      <c r="A124" s="22" t="s">
        <v>289</v>
      </c>
      <c r="B124" s="14" t="s">
        <v>285</v>
      </c>
      <c r="C124" s="67" t="s">
        <v>290</v>
      </c>
      <c r="D124" s="126">
        <v>0</v>
      </c>
      <c r="E124" s="127"/>
      <c r="F124" s="126">
        <v>0</v>
      </c>
    </row>
    <row r="125" spans="1:6" x14ac:dyDescent="0.2">
      <c r="A125" s="22" t="s">
        <v>291</v>
      </c>
      <c r="B125" s="14" t="s">
        <v>285</v>
      </c>
      <c r="C125" s="67" t="s">
        <v>292</v>
      </c>
      <c r="D125" s="126">
        <v>0</v>
      </c>
      <c r="E125" s="127"/>
      <c r="F125" s="126">
        <v>0</v>
      </c>
    </row>
    <row r="126" spans="1:6" x14ac:dyDescent="0.2">
      <c r="A126" s="22" t="s">
        <v>293</v>
      </c>
      <c r="B126" s="14" t="s">
        <v>285</v>
      </c>
      <c r="C126" s="67" t="s">
        <v>294</v>
      </c>
      <c r="D126" s="126">
        <v>0</v>
      </c>
      <c r="E126" s="127"/>
      <c r="F126" s="126">
        <v>0</v>
      </c>
    </row>
    <row r="127" spans="1:6" x14ac:dyDescent="0.2">
      <c r="A127" s="22" t="s">
        <v>295</v>
      </c>
      <c r="B127" s="14" t="s">
        <v>285</v>
      </c>
      <c r="C127" s="67" t="s">
        <v>296</v>
      </c>
      <c r="D127" s="126">
        <v>0</v>
      </c>
      <c r="E127" s="127"/>
      <c r="F127" s="126">
        <v>0</v>
      </c>
    </row>
    <row r="128" spans="1:6" x14ac:dyDescent="0.2">
      <c r="A128" s="22" t="s">
        <v>297</v>
      </c>
      <c r="B128" s="14" t="s">
        <v>298</v>
      </c>
      <c r="C128" s="67" t="s">
        <v>299</v>
      </c>
      <c r="D128" s="126">
        <v>0</v>
      </c>
      <c r="E128" s="127"/>
      <c r="F128" s="126">
        <v>0</v>
      </c>
    </row>
    <row r="129" spans="1:6" x14ac:dyDescent="0.2">
      <c r="A129" s="22" t="s">
        <v>300</v>
      </c>
      <c r="B129" s="14" t="s">
        <v>298</v>
      </c>
      <c r="C129" s="67" t="s">
        <v>301</v>
      </c>
      <c r="D129" s="126">
        <v>0</v>
      </c>
      <c r="E129" s="127"/>
      <c r="F129" s="126">
        <v>0</v>
      </c>
    </row>
    <row r="130" spans="1:6" x14ac:dyDescent="0.2">
      <c r="A130" s="22" t="s">
        <v>302</v>
      </c>
      <c r="B130" s="14" t="s">
        <v>303</v>
      </c>
      <c r="C130" s="67" t="s">
        <v>304</v>
      </c>
      <c r="D130" s="126">
        <v>0</v>
      </c>
      <c r="E130" s="127"/>
      <c r="F130" s="126">
        <v>0</v>
      </c>
    </row>
    <row r="131" spans="1:6" x14ac:dyDescent="0.2">
      <c r="A131" s="22" t="s">
        <v>305</v>
      </c>
      <c r="B131" s="14" t="s">
        <v>303</v>
      </c>
      <c r="C131" s="67" t="s">
        <v>306</v>
      </c>
      <c r="D131" s="126">
        <v>189678.99</v>
      </c>
      <c r="E131" s="127"/>
      <c r="F131" s="126">
        <v>168662.66</v>
      </c>
    </row>
    <row r="132" spans="1:6" x14ac:dyDescent="0.2">
      <c r="A132" s="22" t="s">
        <v>307</v>
      </c>
      <c r="B132" s="14" t="s">
        <v>308</v>
      </c>
      <c r="C132" s="67" t="s">
        <v>309</v>
      </c>
      <c r="D132" s="126">
        <v>0</v>
      </c>
      <c r="E132" s="127"/>
      <c r="F132" s="126">
        <v>0</v>
      </c>
    </row>
    <row r="133" spans="1:6" x14ac:dyDescent="0.2">
      <c r="A133" s="22" t="s">
        <v>310</v>
      </c>
      <c r="B133" s="14" t="s">
        <v>308</v>
      </c>
      <c r="C133" s="67" t="s">
        <v>311</v>
      </c>
      <c r="D133" s="126">
        <v>0</v>
      </c>
      <c r="E133" s="127"/>
      <c r="F133" s="126">
        <v>0</v>
      </c>
    </row>
    <row r="134" spans="1:6" x14ac:dyDescent="0.2">
      <c r="A134" s="22" t="s">
        <v>312</v>
      </c>
      <c r="B134" s="14" t="s">
        <v>313</v>
      </c>
      <c r="C134" s="67" t="s">
        <v>314</v>
      </c>
      <c r="D134" s="126">
        <v>0</v>
      </c>
      <c r="E134" s="127"/>
      <c r="F134" s="126">
        <v>0</v>
      </c>
    </row>
    <row r="135" spans="1:6" x14ac:dyDescent="0.2">
      <c r="A135" s="22" t="s">
        <v>315</v>
      </c>
      <c r="B135" s="14" t="s">
        <v>316</v>
      </c>
      <c r="C135" s="67" t="s">
        <v>317</v>
      </c>
      <c r="D135" s="126">
        <v>0</v>
      </c>
      <c r="E135" s="127"/>
      <c r="F135" s="126">
        <v>0</v>
      </c>
    </row>
    <row r="136" spans="1:6" x14ac:dyDescent="0.2">
      <c r="A136" s="22" t="s">
        <v>318</v>
      </c>
      <c r="B136" s="14" t="s">
        <v>316</v>
      </c>
      <c r="C136" s="67" t="s">
        <v>319</v>
      </c>
      <c r="D136" s="126">
        <v>0</v>
      </c>
      <c r="E136" s="127"/>
      <c r="F136" s="126">
        <v>0</v>
      </c>
    </row>
    <row r="137" spans="1:6" x14ac:dyDescent="0.2">
      <c r="A137" s="22" t="s">
        <v>320</v>
      </c>
      <c r="B137" s="14" t="s">
        <v>316</v>
      </c>
      <c r="C137" s="67" t="s">
        <v>321</v>
      </c>
      <c r="D137" s="126">
        <v>0</v>
      </c>
      <c r="E137" s="127"/>
      <c r="F137" s="126">
        <v>0</v>
      </c>
    </row>
    <row r="138" spans="1:6" x14ac:dyDescent="0.2">
      <c r="A138" s="22" t="s">
        <v>322</v>
      </c>
      <c r="B138" s="14" t="s">
        <v>316</v>
      </c>
      <c r="C138" s="67" t="s">
        <v>323</v>
      </c>
      <c r="D138" s="126">
        <v>0</v>
      </c>
      <c r="E138" s="127"/>
      <c r="F138" s="126">
        <v>0</v>
      </c>
    </row>
    <row r="139" spans="1:6" x14ac:dyDescent="0.2">
      <c r="A139" s="22" t="s">
        <v>324</v>
      </c>
      <c r="B139" s="14" t="s">
        <v>325</v>
      </c>
      <c r="C139" s="67" t="s">
        <v>326</v>
      </c>
      <c r="D139" s="126">
        <v>0</v>
      </c>
      <c r="E139" s="127"/>
      <c r="F139" s="126">
        <v>0</v>
      </c>
    </row>
    <row r="140" spans="1:6" x14ac:dyDescent="0.2">
      <c r="A140" s="22" t="s">
        <v>327</v>
      </c>
      <c r="B140" s="14" t="s">
        <v>325</v>
      </c>
      <c r="C140" s="67" t="s">
        <v>328</v>
      </c>
      <c r="D140" s="126">
        <v>117616.52</v>
      </c>
      <c r="E140" s="127"/>
      <c r="F140" s="126">
        <v>126302.49</v>
      </c>
    </row>
    <row r="141" spans="1:6" x14ac:dyDescent="0.2">
      <c r="A141" s="22" t="s">
        <v>329</v>
      </c>
      <c r="B141" s="14" t="s">
        <v>330</v>
      </c>
      <c r="C141" s="67" t="s">
        <v>331</v>
      </c>
      <c r="D141" s="126">
        <v>0</v>
      </c>
      <c r="E141" s="127"/>
      <c r="F141" s="126">
        <v>0</v>
      </c>
    </row>
    <row r="142" spans="1:6" x14ac:dyDescent="0.2">
      <c r="A142" s="22" t="s">
        <v>332</v>
      </c>
      <c r="B142" s="14" t="s">
        <v>330</v>
      </c>
      <c r="C142" s="67" t="s">
        <v>333</v>
      </c>
      <c r="D142" s="126">
        <v>0</v>
      </c>
      <c r="E142" s="127"/>
      <c r="F142" s="126">
        <v>0</v>
      </c>
    </row>
    <row r="143" spans="1:6" x14ac:dyDescent="0.2">
      <c r="A143" s="22" t="s">
        <v>334</v>
      </c>
      <c r="B143" s="14" t="s">
        <v>335</v>
      </c>
      <c r="C143" s="67" t="s">
        <v>336</v>
      </c>
      <c r="D143" s="126">
        <v>0</v>
      </c>
      <c r="E143" s="127"/>
      <c r="F143" s="126">
        <v>0</v>
      </c>
    </row>
    <row r="144" spans="1:6" x14ac:dyDescent="0.2">
      <c r="A144" s="22" t="s">
        <v>337</v>
      </c>
      <c r="B144" s="14" t="s">
        <v>335</v>
      </c>
      <c r="C144" s="67" t="s">
        <v>338</v>
      </c>
      <c r="D144" s="126">
        <v>0</v>
      </c>
      <c r="E144" s="127"/>
      <c r="F144" s="126">
        <v>0</v>
      </c>
    </row>
    <row r="145" spans="1:6" x14ac:dyDescent="0.2">
      <c r="A145" s="22" t="s">
        <v>339</v>
      </c>
      <c r="B145" s="14" t="s">
        <v>335</v>
      </c>
      <c r="C145" s="67" t="s">
        <v>340</v>
      </c>
      <c r="D145" s="126">
        <v>0</v>
      </c>
      <c r="E145" s="127"/>
      <c r="F145" s="126">
        <v>0</v>
      </c>
    </row>
    <row r="146" spans="1:6" x14ac:dyDescent="0.2">
      <c r="A146" s="22" t="s">
        <v>341</v>
      </c>
      <c r="B146" s="14" t="s">
        <v>342</v>
      </c>
      <c r="C146" s="67" t="s">
        <v>343</v>
      </c>
      <c r="D146" s="126">
        <v>0</v>
      </c>
      <c r="E146" s="127"/>
      <c r="F146" s="126">
        <v>0</v>
      </c>
    </row>
    <row r="147" spans="1:6" x14ac:dyDescent="0.2">
      <c r="A147" s="22" t="s">
        <v>344</v>
      </c>
      <c r="B147" s="14" t="s">
        <v>342</v>
      </c>
      <c r="C147" s="67" t="s">
        <v>345</v>
      </c>
      <c r="D147" s="126">
        <v>0</v>
      </c>
      <c r="E147" s="127"/>
      <c r="F147" s="126">
        <v>0</v>
      </c>
    </row>
    <row r="148" spans="1:6" x14ac:dyDescent="0.2">
      <c r="A148" s="22" t="s">
        <v>346</v>
      </c>
      <c r="B148" s="14" t="s">
        <v>342</v>
      </c>
      <c r="C148" s="67" t="s">
        <v>347</v>
      </c>
      <c r="D148" s="126">
        <v>0</v>
      </c>
      <c r="E148" s="127"/>
      <c r="F148" s="126">
        <v>0</v>
      </c>
    </row>
    <row r="149" spans="1:6" x14ac:dyDescent="0.2">
      <c r="A149" s="22" t="s">
        <v>348</v>
      </c>
      <c r="B149" s="14" t="s">
        <v>349</v>
      </c>
      <c r="C149" s="67" t="s">
        <v>350</v>
      </c>
      <c r="D149" s="126">
        <v>0</v>
      </c>
      <c r="E149" s="127"/>
      <c r="F149" s="126">
        <v>0</v>
      </c>
    </row>
    <row r="150" spans="1:6" x14ac:dyDescent="0.2">
      <c r="A150" s="22" t="s">
        <v>351</v>
      </c>
      <c r="B150" s="14" t="s">
        <v>349</v>
      </c>
      <c r="C150" s="67" t="s">
        <v>352</v>
      </c>
      <c r="D150" s="126">
        <v>0</v>
      </c>
      <c r="E150" s="127"/>
      <c r="F150" s="126">
        <v>0</v>
      </c>
    </row>
    <row r="151" spans="1:6" x14ac:dyDescent="0.2">
      <c r="A151" s="22" t="s">
        <v>353</v>
      </c>
      <c r="B151" s="14" t="s">
        <v>349</v>
      </c>
      <c r="C151" s="67" t="s">
        <v>354</v>
      </c>
      <c r="D151" s="126">
        <v>0</v>
      </c>
      <c r="E151" s="127"/>
      <c r="F151" s="126">
        <v>0</v>
      </c>
    </row>
    <row r="152" spans="1:6" x14ac:dyDescent="0.2">
      <c r="A152" s="22" t="s">
        <v>355</v>
      </c>
      <c r="B152" s="14" t="s">
        <v>356</v>
      </c>
      <c r="C152" s="67" t="s">
        <v>357</v>
      </c>
      <c r="D152" s="126">
        <v>0</v>
      </c>
      <c r="E152" s="127"/>
      <c r="F152" s="126">
        <v>0</v>
      </c>
    </row>
    <row r="153" spans="1:6" x14ac:dyDescent="0.2">
      <c r="A153" s="22" t="s">
        <v>358</v>
      </c>
      <c r="B153" s="14" t="s">
        <v>359</v>
      </c>
      <c r="C153" s="67" t="s">
        <v>360</v>
      </c>
      <c r="D153" s="126">
        <v>0</v>
      </c>
      <c r="E153" s="127"/>
      <c r="F153" s="126">
        <v>0</v>
      </c>
    </row>
    <row r="154" spans="1:6" x14ac:dyDescent="0.2">
      <c r="A154" s="22" t="s">
        <v>361</v>
      </c>
      <c r="B154" s="14" t="s">
        <v>359</v>
      </c>
      <c r="C154" s="67" t="s">
        <v>362</v>
      </c>
      <c r="D154" s="126">
        <v>0</v>
      </c>
      <c r="E154" s="127"/>
      <c r="F154" s="126">
        <v>0</v>
      </c>
    </row>
    <row r="155" spans="1:6" x14ac:dyDescent="0.2">
      <c r="A155" s="22" t="s">
        <v>363</v>
      </c>
      <c r="B155" s="14" t="s">
        <v>364</v>
      </c>
      <c r="C155" s="67" t="s">
        <v>365</v>
      </c>
      <c r="D155" s="126">
        <v>0</v>
      </c>
      <c r="E155" s="127"/>
      <c r="F155" s="126">
        <v>0</v>
      </c>
    </row>
    <row r="156" spans="1:6" x14ac:dyDescent="0.2">
      <c r="A156" s="22" t="s">
        <v>366</v>
      </c>
      <c r="B156" s="14" t="s">
        <v>364</v>
      </c>
      <c r="C156" s="67" t="s">
        <v>367</v>
      </c>
      <c r="D156" s="126">
        <v>0</v>
      </c>
      <c r="E156" s="127"/>
      <c r="F156" s="126">
        <v>0</v>
      </c>
    </row>
    <row r="157" spans="1:6" x14ac:dyDescent="0.2">
      <c r="A157" s="22" t="s">
        <v>368</v>
      </c>
      <c r="B157" s="14" t="s">
        <v>369</v>
      </c>
      <c r="C157" s="67" t="s">
        <v>370</v>
      </c>
      <c r="D157" s="126">
        <v>0</v>
      </c>
      <c r="E157" s="127"/>
      <c r="F157" s="126">
        <v>0</v>
      </c>
    </row>
    <row r="158" spans="1:6" x14ac:dyDescent="0.2">
      <c r="A158" s="22" t="s">
        <v>371</v>
      </c>
      <c r="B158" s="14" t="s">
        <v>372</v>
      </c>
      <c r="C158" s="67" t="s">
        <v>373</v>
      </c>
      <c r="D158" s="126">
        <v>0</v>
      </c>
      <c r="E158" s="127"/>
      <c r="F158" s="126">
        <v>0</v>
      </c>
    </row>
    <row r="159" spans="1:6" x14ac:dyDescent="0.2">
      <c r="A159" s="22" t="s">
        <v>374</v>
      </c>
      <c r="B159" s="14" t="s">
        <v>372</v>
      </c>
      <c r="C159" s="67" t="s">
        <v>375</v>
      </c>
      <c r="D159" s="126">
        <v>0</v>
      </c>
      <c r="E159" s="127"/>
      <c r="F159" s="126">
        <v>0</v>
      </c>
    </row>
    <row r="160" spans="1:6" x14ac:dyDescent="0.2">
      <c r="A160" s="22" t="s">
        <v>376</v>
      </c>
      <c r="B160" s="14" t="s">
        <v>377</v>
      </c>
      <c r="C160" s="67" t="s">
        <v>378</v>
      </c>
      <c r="D160" s="126">
        <v>0</v>
      </c>
      <c r="E160" s="127"/>
      <c r="F160" s="126">
        <v>0</v>
      </c>
    </row>
    <row r="161" spans="1:6" x14ac:dyDescent="0.2">
      <c r="A161" s="22" t="s">
        <v>379</v>
      </c>
      <c r="B161" s="14" t="s">
        <v>377</v>
      </c>
      <c r="C161" s="67" t="s">
        <v>380</v>
      </c>
      <c r="D161" s="126">
        <v>0</v>
      </c>
      <c r="E161" s="127"/>
      <c r="F161" s="126">
        <v>0</v>
      </c>
    </row>
    <row r="162" spans="1:6" x14ac:dyDescent="0.2">
      <c r="A162" s="22" t="s">
        <v>381</v>
      </c>
      <c r="B162" s="14" t="s">
        <v>377</v>
      </c>
      <c r="C162" s="67" t="s">
        <v>382</v>
      </c>
      <c r="D162" s="126">
        <v>0</v>
      </c>
      <c r="E162" s="127"/>
      <c r="F162" s="126">
        <v>0</v>
      </c>
    </row>
    <row r="163" spans="1:6" x14ac:dyDescent="0.2">
      <c r="A163" s="22" t="s">
        <v>383</v>
      </c>
      <c r="B163" s="14" t="s">
        <v>377</v>
      </c>
      <c r="C163" s="67" t="s">
        <v>384</v>
      </c>
      <c r="D163" s="126">
        <v>0</v>
      </c>
      <c r="E163" s="127"/>
      <c r="F163" s="126">
        <v>0</v>
      </c>
    </row>
    <row r="164" spans="1:6" x14ac:dyDescent="0.2">
      <c r="A164" s="22" t="s">
        <v>385</v>
      </c>
      <c r="B164" s="14" t="s">
        <v>377</v>
      </c>
      <c r="C164" s="67" t="s">
        <v>386</v>
      </c>
      <c r="D164" s="126">
        <v>0</v>
      </c>
      <c r="E164" s="127"/>
      <c r="F164" s="126">
        <v>0</v>
      </c>
    </row>
    <row r="165" spans="1:6" x14ac:dyDescent="0.2">
      <c r="A165" s="22" t="s">
        <v>387</v>
      </c>
      <c r="B165" s="14" t="s">
        <v>388</v>
      </c>
      <c r="C165" s="67" t="s">
        <v>389</v>
      </c>
      <c r="D165" s="126">
        <v>0</v>
      </c>
      <c r="E165" s="127"/>
      <c r="F165" s="126">
        <v>0</v>
      </c>
    </row>
    <row r="166" spans="1:6" x14ac:dyDescent="0.2">
      <c r="A166" s="22" t="s">
        <v>390</v>
      </c>
      <c r="B166" s="14" t="s">
        <v>388</v>
      </c>
      <c r="C166" s="67" t="s">
        <v>391</v>
      </c>
      <c r="D166" s="126">
        <v>0</v>
      </c>
      <c r="E166" s="127"/>
      <c r="F166" s="126">
        <v>0</v>
      </c>
    </row>
    <row r="167" spans="1:6" x14ac:dyDescent="0.2">
      <c r="A167" s="22" t="s">
        <v>392</v>
      </c>
      <c r="B167" s="14" t="s">
        <v>388</v>
      </c>
      <c r="C167" s="67" t="s">
        <v>393</v>
      </c>
      <c r="D167" s="126">
        <v>0</v>
      </c>
      <c r="E167" s="127"/>
      <c r="F167" s="126">
        <v>0</v>
      </c>
    </row>
    <row r="168" spans="1:6" x14ac:dyDescent="0.2">
      <c r="A168" s="22" t="s">
        <v>394</v>
      </c>
      <c r="B168" s="14" t="s">
        <v>388</v>
      </c>
      <c r="C168" s="67" t="s">
        <v>395</v>
      </c>
      <c r="D168" s="126">
        <v>0</v>
      </c>
      <c r="E168" s="127"/>
      <c r="F168" s="126">
        <v>0</v>
      </c>
    </row>
    <row r="169" spans="1:6" x14ac:dyDescent="0.2">
      <c r="A169" s="22" t="s">
        <v>396</v>
      </c>
      <c r="B169" s="14" t="s">
        <v>388</v>
      </c>
      <c r="C169" s="67" t="s">
        <v>397</v>
      </c>
      <c r="D169" s="126">
        <v>0</v>
      </c>
      <c r="E169" s="127"/>
      <c r="F169" s="126">
        <v>0</v>
      </c>
    </row>
    <row r="170" spans="1:6" x14ac:dyDescent="0.2">
      <c r="A170" s="22" t="s">
        <v>398</v>
      </c>
      <c r="B170" s="14" t="s">
        <v>388</v>
      </c>
      <c r="C170" s="67" t="s">
        <v>399</v>
      </c>
      <c r="D170" s="126">
        <v>0</v>
      </c>
      <c r="E170" s="127"/>
      <c r="F170" s="126">
        <v>0</v>
      </c>
    </row>
    <row r="171" spans="1:6" x14ac:dyDescent="0.2">
      <c r="A171" s="22" t="s">
        <v>400</v>
      </c>
      <c r="B171" s="14" t="s">
        <v>388</v>
      </c>
      <c r="C171" s="67" t="s">
        <v>401</v>
      </c>
      <c r="D171" s="126">
        <v>0</v>
      </c>
      <c r="E171" s="127"/>
      <c r="F171" s="126">
        <v>0</v>
      </c>
    </row>
    <row r="172" spans="1:6" x14ac:dyDescent="0.2">
      <c r="A172" s="22" t="s">
        <v>402</v>
      </c>
      <c r="B172" s="14" t="s">
        <v>388</v>
      </c>
      <c r="C172" s="67" t="s">
        <v>403</v>
      </c>
      <c r="D172" s="126">
        <v>0</v>
      </c>
      <c r="E172" s="127"/>
      <c r="F172" s="126">
        <v>0</v>
      </c>
    </row>
    <row r="173" spans="1:6" x14ac:dyDescent="0.2">
      <c r="A173" s="22" t="s">
        <v>404</v>
      </c>
      <c r="B173" s="14" t="s">
        <v>388</v>
      </c>
      <c r="C173" s="67" t="s">
        <v>405</v>
      </c>
      <c r="D173" s="126">
        <v>0</v>
      </c>
      <c r="E173" s="127"/>
      <c r="F173" s="126">
        <v>0</v>
      </c>
    </row>
    <row r="174" spans="1:6" x14ac:dyDescent="0.2">
      <c r="A174" s="22" t="s">
        <v>406</v>
      </c>
      <c r="B174" s="14" t="s">
        <v>388</v>
      </c>
      <c r="C174" s="67" t="s">
        <v>407</v>
      </c>
      <c r="D174" s="126">
        <v>0</v>
      </c>
      <c r="E174" s="127"/>
      <c r="F174" s="126">
        <v>0</v>
      </c>
    </row>
    <row r="175" spans="1:6" x14ac:dyDescent="0.2">
      <c r="A175" s="22" t="s">
        <v>408</v>
      </c>
      <c r="B175" s="14" t="s">
        <v>388</v>
      </c>
      <c r="C175" s="67" t="s">
        <v>409</v>
      </c>
      <c r="D175" s="126">
        <v>0</v>
      </c>
      <c r="E175" s="127"/>
      <c r="F175" s="126">
        <v>0</v>
      </c>
    </row>
    <row r="176" spans="1:6" x14ac:dyDescent="0.2">
      <c r="A176" s="22" t="s">
        <v>410</v>
      </c>
      <c r="B176" s="14" t="s">
        <v>388</v>
      </c>
      <c r="C176" s="67" t="s">
        <v>411</v>
      </c>
      <c r="D176" s="126">
        <v>0</v>
      </c>
      <c r="E176" s="127"/>
      <c r="F176" s="126">
        <v>0</v>
      </c>
    </row>
    <row r="177" spans="1:6" x14ac:dyDescent="0.2">
      <c r="A177" s="26" t="s">
        <v>412</v>
      </c>
      <c r="B177" s="14" t="s">
        <v>413</v>
      </c>
      <c r="C177" s="67" t="s">
        <v>414</v>
      </c>
      <c r="D177" s="126">
        <v>0</v>
      </c>
      <c r="E177" s="127"/>
      <c r="F177" s="126">
        <v>0</v>
      </c>
    </row>
    <row r="178" spans="1:6" x14ac:dyDescent="0.2">
      <c r="A178" s="26" t="s">
        <v>415</v>
      </c>
      <c r="B178" s="14" t="s">
        <v>413</v>
      </c>
      <c r="C178" s="67" t="s">
        <v>416</v>
      </c>
      <c r="D178" s="126">
        <v>0</v>
      </c>
      <c r="E178" s="127"/>
      <c r="F178" s="126">
        <v>0</v>
      </c>
    </row>
    <row r="179" spans="1:6" x14ac:dyDescent="0.2">
      <c r="A179" s="26" t="s">
        <v>417</v>
      </c>
      <c r="B179" s="14" t="s">
        <v>413</v>
      </c>
      <c r="C179" s="67" t="s">
        <v>418</v>
      </c>
      <c r="D179" s="126">
        <v>0</v>
      </c>
      <c r="E179" s="127"/>
      <c r="F179" s="126">
        <v>0</v>
      </c>
    </row>
    <row r="180" spans="1:6" x14ac:dyDescent="0.2">
      <c r="A180" s="26" t="s">
        <v>419</v>
      </c>
      <c r="B180" s="14" t="s">
        <v>413</v>
      </c>
      <c r="C180" s="67" t="s">
        <v>420</v>
      </c>
      <c r="D180" s="126">
        <v>0</v>
      </c>
      <c r="E180" s="127"/>
      <c r="F180" s="126">
        <v>0</v>
      </c>
    </row>
    <row r="181" spans="1:6" x14ac:dyDescent="0.2">
      <c r="A181" s="26" t="s">
        <v>421</v>
      </c>
      <c r="B181" s="14"/>
      <c r="C181" s="67" t="s">
        <v>422</v>
      </c>
      <c r="D181" s="126">
        <v>0</v>
      </c>
      <c r="E181" s="127"/>
      <c r="F181" s="126">
        <v>0</v>
      </c>
    </row>
    <row r="182" spans="1:6" x14ac:dyDescent="0.2">
      <c r="A182" s="46" t="s">
        <v>423</v>
      </c>
      <c r="B182" s="47"/>
      <c r="C182" s="47" t="s">
        <v>424</v>
      </c>
      <c r="D182" s="126">
        <v>0</v>
      </c>
      <c r="E182" s="127"/>
      <c r="F182" s="126">
        <v>0</v>
      </c>
    </row>
    <row r="183" spans="1:6" x14ac:dyDescent="0.2">
      <c r="A183" s="46" t="s">
        <v>425</v>
      </c>
      <c r="B183" s="48"/>
      <c r="C183" s="48" t="s">
        <v>426</v>
      </c>
      <c r="D183" s="126">
        <v>0</v>
      </c>
      <c r="E183" s="127"/>
      <c r="F183" s="126">
        <v>0</v>
      </c>
    </row>
    <row r="184" spans="1:6" x14ac:dyDescent="0.2">
      <c r="A184" s="46" t="s">
        <v>427</v>
      </c>
      <c r="B184" s="48"/>
      <c r="C184" s="48" t="s">
        <v>428</v>
      </c>
      <c r="D184" s="126">
        <v>0</v>
      </c>
      <c r="E184" s="127"/>
      <c r="F184" s="126">
        <v>0</v>
      </c>
    </row>
    <row r="185" spans="1:6" x14ac:dyDescent="0.2">
      <c r="A185" s="46" t="s">
        <v>429</v>
      </c>
      <c r="B185" s="48"/>
      <c r="C185" s="48" t="s">
        <v>430</v>
      </c>
      <c r="D185" s="126">
        <v>0</v>
      </c>
      <c r="E185" s="127"/>
      <c r="F185" s="126">
        <v>0</v>
      </c>
    </row>
    <row r="186" spans="1:6" x14ac:dyDescent="0.2">
      <c r="A186" s="46" t="s">
        <v>431</v>
      </c>
      <c r="B186" s="48"/>
      <c r="C186" s="48" t="s">
        <v>432</v>
      </c>
      <c r="D186" s="126">
        <v>0</v>
      </c>
      <c r="E186" s="127"/>
      <c r="F186" s="126">
        <v>0</v>
      </c>
    </row>
    <row r="187" spans="1:6" x14ac:dyDescent="0.2">
      <c r="A187" s="49" t="s">
        <v>433</v>
      </c>
      <c r="B187" s="48"/>
      <c r="C187" s="48" t="s">
        <v>434</v>
      </c>
      <c r="D187" s="126">
        <v>0</v>
      </c>
      <c r="E187" s="127"/>
      <c r="F187" s="126">
        <v>0</v>
      </c>
    </row>
    <row r="188" spans="1:6" x14ac:dyDescent="0.2">
      <c r="A188" s="46" t="s">
        <v>435</v>
      </c>
      <c r="B188" s="48"/>
      <c r="C188" s="48" t="s">
        <v>436</v>
      </c>
      <c r="D188" s="126">
        <v>0</v>
      </c>
      <c r="E188" s="127"/>
      <c r="F188" s="126">
        <v>0</v>
      </c>
    </row>
    <row r="189" spans="1:6" x14ac:dyDescent="0.2">
      <c r="A189" s="46" t="s">
        <v>437</v>
      </c>
      <c r="B189" s="48"/>
      <c r="C189" s="48" t="s">
        <v>438</v>
      </c>
      <c r="D189" s="126">
        <v>0</v>
      </c>
      <c r="E189" s="127"/>
      <c r="F189" s="126">
        <v>0</v>
      </c>
    </row>
    <row r="190" spans="1:6" x14ac:dyDescent="0.2">
      <c r="A190" s="46" t="s">
        <v>439</v>
      </c>
      <c r="B190" s="48"/>
      <c r="C190" s="48" t="s">
        <v>440</v>
      </c>
      <c r="D190" s="126">
        <v>0</v>
      </c>
      <c r="E190" s="127"/>
      <c r="F190" s="126">
        <v>0</v>
      </c>
    </row>
    <row r="191" spans="1:6" x14ac:dyDescent="0.2">
      <c r="A191" s="46" t="s">
        <v>441</v>
      </c>
      <c r="B191" s="48"/>
      <c r="C191" s="48" t="s">
        <v>442</v>
      </c>
      <c r="D191" s="126">
        <v>0</v>
      </c>
      <c r="E191" s="127"/>
      <c r="F191" s="126">
        <v>0</v>
      </c>
    </row>
    <row r="192" spans="1:6" x14ac:dyDescent="0.2">
      <c r="A192" s="46" t="s">
        <v>443</v>
      </c>
      <c r="B192" s="48"/>
      <c r="C192" s="48" t="s">
        <v>444</v>
      </c>
      <c r="D192" s="126">
        <v>0</v>
      </c>
      <c r="E192" s="127"/>
      <c r="F192" s="126">
        <v>0</v>
      </c>
    </row>
    <row r="193" spans="1:6" x14ac:dyDescent="0.2">
      <c r="A193" s="46" t="s">
        <v>445</v>
      </c>
      <c r="B193" s="48"/>
      <c r="C193" s="48" t="s">
        <v>446</v>
      </c>
      <c r="D193" s="126">
        <v>0</v>
      </c>
      <c r="E193" s="127"/>
      <c r="F193" s="126">
        <v>0</v>
      </c>
    </row>
    <row r="194" spans="1:6" x14ac:dyDescent="0.2">
      <c r="A194" s="2" t="s">
        <v>447</v>
      </c>
      <c r="B194" s="48"/>
      <c r="C194" s="48" t="s">
        <v>448</v>
      </c>
      <c r="D194" s="126">
        <v>0</v>
      </c>
      <c r="E194" s="127"/>
      <c r="F194" s="126">
        <v>0</v>
      </c>
    </row>
    <row r="195" spans="1:6" x14ac:dyDescent="0.2">
      <c r="A195" s="2" t="s">
        <v>449</v>
      </c>
      <c r="B195" s="48"/>
      <c r="C195" s="48" t="s">
        <v>450</v>
      </c>
      <c r="D195" s="126">
        <v>0</v>
      </c>
      <c r="E195" s="127"/>
      <c r="F195" s="126">
        <v>0</v>
      </c>
    </row>
    <row r="196" spans="1:6" x14ac:dyDescent="0.2">
      <c r="A196" s="46" t="s">
        <v>451</v>
      </c>
      <c r="B196" s="48"/>
      <c r="C196" s="48" t="s">
        <v>452</v>
      </c>
      <c r="D196" s="126">
        <v>0</v>
      </c>
      <c r="E196" s="127"/>
      <c r="F196" s="126">
        <v>0</v>
      </c>
    </row>
    <row r="197" spans="1:6" x14ac:dyDescent="0.2">
      <c r="A197" s="46" t="s">
        <v>453</v>
      </c>
      <c r="B197" s="48"/>
      <c r="C197" s="48" t="s">
        <v>454</v>
      </c>
      <c r="D197" s="126">
        <v>0</v>
      </c>
      <c r="E197" s="127"/>
      <c r="F197" s="126">
        <v>0</v>
      </c>
    </row>
    <row r="198" spans="1:6" x14ac:dyDescent="0.2">
      <c r="A198" s="46" t="s">
        <v>455</v>
      </c>
      <c r="B198" s="48"/>
      <c r="C198" s="48" t="s">
        <v>456</v>
      </c>
      <c r="D198" s="126">
        <v>0</v>
      </c>
      <c r="E198" s="127"/>
      <c r="F198" s="126">
        <v>0</v>
      </c>
    </row>
    <row r="199" spans="1:6" x14ac:dyDescent="0.2">
      <c r="A199" s="49" t="s">
        <v>457</v>
      </c>
      <c r="B199" s="48"/>
      <c r="C199" s="48" t="s">
        <v>458</v>
      </c>
      <c r="D199" s="126">
        <v>0</v>
      </c>
      <c r="E199" s="127"/>
      <c r="F199" s="126">
        <v>0</v>
      </c>
    </row>
    <row r="200" spans="1:6" x14ac:dyDescent="0.2">
      <c r="A200" s="49" t="s">
        <v>459</v>
      </c>
      <c r="B200" s="48"/>
      <c r="C200" s="48" t="s">
        <v>460</v>
      </c>
      <c r="D200" s="126">
        <v>0</v>
      </c>
      <c r="E200" s="127"/>
      <c r="F200" s="126">
        <v>0</v>
      </c>
    </row>
    <row r="201" spans="1:6" x14ac:dyDescent="0.2">
      <c r="A201" s="49" t="s">
        <v>536</v>
      </c>
      <c r="B201" s="48"/>
      <c r="C201" s="48" t="s">
        <v>539</v>
      </c>
      <c r="D201" s="126">
        <v>0</v>
      </c>
      <c r="E201" s="127"/>
      <c r="F201" s="126">
        <v>0</v>
      </c>
    </row>
    <row r="202" spans="1:6" ht="13.5" thickBot="1" x14ac:dyDescent="0.25">
      <c r="A202" s="59" t="s">
        <v>557</v>
      </c>
      <c r="B202" s="48"/>
      <c r="C202" s="130" t="s">
        <v>558</v>
      </c>
      <c r="D202" s="126">
        <v>0</v>
      </c>
      <c r="E202" s="127"/>
      <c r="F202" s="126">
        <v>0</v>
      </c>
    </row>
    <row r="203" spans="1:6" ht="13.5" thickBot="1" x14ac:dyDescent="0.25">
      <c r="A203" s="27"/>
      <c r="B203" s="28"/>
      <c r="C203" s="28"/>
      <c r="D203" s="128">
        <f>SUM(D4:D202)</f>
        <v>1076549.98</v>
      </c>
      <c r="E203" s="129"/>
      <c r="F203" s="128">
        <f>SUM(F4:F202)</f>
        <v>1076549.98</v>
      </c>
    </row>
  </sheetData>
  <autoFilter ref="A1:F203"/>
  <phoneticPr fontId="9" type="noConversion"/>
  <conditionalFormatting sqref="D3:D199 D202">
    <cfRule type="cellIs" dxfId="41" priority="11" stopIfTrue="1" operator="equal">
      <formula>0</formula>
    </cfRule>
  </conditionalFormatting>
  <conditionalFormatting sqref="F3:F199 F202">
    <cfRule type="cellIs" dxfId="40" priority="10" stopIfTrue="1" operator="equal">
      <formula>0</formula>
    </cfRule>
  </conditionalFormatting>
  <conditionalFormatting sqref="D200">
    <cfRule type="cellIs" dxfId="39" priority="9" stopIfTrue="1" operator="equal">
      <formula>0</formula>
    </cfRule>
  </conditionalFormatting>
  <conditionalFormatting sqref="F200">
    <cfRule type="cellIs" dxfId="38" priority="8" stopIfTrue="1" operator="equal">
      <formula>0</formula>
    </cfRule>
  </conditionalFormatting>
  <conditionalFormatting sqref="D201">
    <cfRule type="cellIs" dxfId="37" priority="3" stopIfTrue="1" operator="equal">
      <formula>0</formula>
    </cfRule>
  </conditionalFormatting>
  <conditionalFormatting sqref="F201">
    <cfRule type="cellIs" dxfId="36" priority="2" stopIfTrue="1" operator="equal">
      <formula>0</formula>
    </cfRule>
  </conditionalFormatting>
  <printOptions horizontalCentered="1"/>
  <pageMargins left="0.75" right="0.75" top="1" bottom="1" header="0.5" footer="0.5"/>
  <pageSetup orientation="landscape" r:id="rId1"/>
  <headerFooter alignWithMargins="0">
    <oddFooter>&amp;LCDE, Public School Finance&amp;C&amp;P&amp;R&amp;D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4"/>
  <sheetViews>
    <sheetView zoomScale="90" zoomScaleNormal="90" workbookViewId="0">
      <pane xSplit="3" ySplit="3" topLeftCell="D4" activePane="bottomRight" state="frozen"/>
      <selection activeCell="B1" sqref="B1"/>
      <selection pane="topRight" activeCell="B1" sqref="B1"/>
      <selection pane="bottomLeft" activeCell="B1" sqref="B1"/>
      <selection pane="bottomRight" activeCell="N203" sqref="N4:N203"/>
    </sheetView>
  </sheetViews>
  <sheetFormatPr defaultRowHeight="12.75" x14ac:dyDescent="0.2"/>
  <cols>
    <col min="1" max="1" width="10" style="1" bestFit="1" customWidth="1"/>
    <col min="2" max="2" width="14.42578125" style="1" bestFit="1" customWidth="1"/>
    <col min="3" max="3" width="45.42578125" style="1" bestFit="1" customWidth="1"/>
    <col min="4" max="4" width="15.5703125" style="108" customWidth="1"/>
    <col min="5" max="5" width="2.42578125" customWidth="1"/>
    <col min="6" max="9" width="15.5703125" style="3" customWidth="1"/>
    <col min="11" max="11" width="9.42578125" bestFit="1" customWidth="1"/>
    <col min="12" max="14" width="14.85546875" customWidth="1"/>
  </cols>
  <sheetData>
    <row r="1" spans="1:14" x14ac:dyDescent="0.2">
      <c r="A1" s="8"/>
      <c r="B1" s="9"/>
      <c r="C1" s="9"/>
      <c r="D1" s="64" t="s">
        <v>568</v>
      </c>
      <c r="E1" s="30"/>
      <c r="F1" s="64" t="s">
        <v>551</v>
      </c>
      <c r="G1" s="64" t="str">
        <f>F1</f>
        <v>FY17-18</v>
      </c>
      <c r="H1" s="64" t="str">
        <f>F1</f>
        <v>FY17-18</v>
      </c>
      <c r="I1" s="64" t="str">
        <f>F1</f>
        <v>FY17-18</v>
      </c>
      <c r="L1" s="5"/>
      <c r="M1" s="5"/>
      <c r="N1" s="5"/>
    </row>
    <row r="2" spans="1:14" ht="13.5" thickBot="1" x14ac:dyDescent="0.25">
      <c r="A2" s="11"/>
      <c r="B2" s="12"/>
      <c r="C2" s="12"/>
      <c r="D2" s="65" t="s">
        <v>398</v>
      </c>
      <c r="E2" s="31"/>
      <c r="F2" s="65" t="s">
        <v>398</v>
      </c>
      <c r="G2" s="13" t="s">
        <v>398</v>
      </c>
      <c r="H2" s="13" t="s">
        <v>464</v>
      </c>
      <c r="I2" s="13" t="s">
        <v>464</v>
      </c>
      <c r="L2" s="120" t="s">
        <v>535</v>
      </c>
      <c r="M2" s="13"/>
      <c r="N2" s="13"/>
    </row>
    <row r="3" spans="1:14" ht="72" customHeight="1" thickBot="1" x14ac:dyDescent="0.25">
      <c r="A3" s="15" t="s">
        <v>0</v>
      </c>
      <c r="B3" s="16" t="s">
        <v>1</v>
      </c>
      <c r="C3" s="16" t="s">
        <v>2</v>
      </c>
      <c r="D3" s="66" t="s">
        <v>524</v>
      </c>
      <c r="E3" s="32"/>
      <c r="F3" s="66" t="s">
        <v>524</v>
      </c>
      <c r="G3" s="17" t="s">
        <v>525</v>
      </c>
      <c r="H3" s="17" t="s">
        <v>466</v>
      </c>
      <c r="I3" s="18" t="s">
        <v>465</v>
      </c>
      <c r="L3" s="55" t="s">
        <v>532</v>
      </c>
      <c r="M3" s="55" t="s">
        <v>533</v>
      </c>
      <c r="N3" s="55" t="s">
        <v>534</v>
      </c>
    </row>
    <row r="4" spans="1:14" x14ac:dyDescent="0.2">
      <c r="A4" s="22" t="s">
        <v>3</v>
      </c>
      <c r="B4" s="14" t="s">
        <v>4</v>
      </c>
      <c r="C4" s="67" t="s">
        <v>5</v>
      </c>
      <c r="D4" s="145">
        <v>37658.039405466057</v>
      </c>
      <c r="E4" s="146"/>
      <c r="F4" s="145">
        <v>0</v>
      </c>
      <c r="G4" s="126">
        <v>0</v>
      </c>
      <c r="H4" s="126">
        <v>0</v>
      </c>
      <c r="I4" s="126">
        <v>0</v>
      </c>
      <c r="J4" s="119"/>
      <c r="K4" s="119"/>
      <c r="L4" s="126">
        <f>F4</f>
        <v>0</v>
      </c>
      <c r="M4" s="126">
        <f>H4</f>
        <v>0</v>
      </c>
      <c r="N4" s="126">
        <f>G4+I4</f>
        <v>0</v>
      </c>
    </row>
    <row r="5" spans="1:14" x14ac:dyDescent="0.2">
      <c r="A5" s="22" t="s">
        <v>6</v>
      </c>
      <c r="B5" s="14" t="s">
        <v>4</v>
      </c>
      <c r="C5" s="67" t="s">
        <v>7</v>
      </c>
      <c r="D5" s="145">
        <v>987010.69182325236</v>
      </c>
      <c r="E5" s="146"/>
      <c r="F5" s="145">
        <v>1296718.0282053482</v>
      </c>
      <c r="G5" s="126">
        <v>5103092.46</v>
      </c>
      <c r="H5" s="126">
        <v>215018</v>
      </c>
      <c r="I5" s="126">
        <v>215018.00000000003</v>
      </c>
      <c r="J5" s="119"/>
      <c r="K5" s="119"/>
      <c r="L5" s="126">
        <f>F5</f>
        <v>1296718.0282053482</v>
      </c>
      <c r="M5" s="126">
        <f t="shared" ref="M5:M68" si="0">H5</f>
        <v>215018</v>
      </c>
      <c r="N5" s="126">
        <f t="shared" ref="N5:N68" si="1">G5+I5</f>
        <v>5318110.46</v>
      </c>
    </row>
    <row r="6" spans="1:14" x14ac:dyDescent="0.2">
      <c r="A6" s="22" t="s">
        <v>8</v>
      </c>
      <c r="B6" s="14" t="s">
        <v>4</v>
      </c>
      <c r="C6" s="67" t="s">
        <v>9</v>
      </c>
      <c r="D6" s="145">
        <v>75007.515282619599</v>
      </c>
      <c r="E6" s="146"/>
      <c r="F6" s="145">
        <v>95584.540067115973</v>
      </c>
      <c r="G6" s="126">
        <v>548349.35</v>
      </c>
      <c r="H6" s="126">
        <v>67010.09</v>
      </c>
      <c r="I6" s="126">
        <v>67010.09</v>
      </c>
      <c r="J6" s="119"/>
      <c r="K6" s="119"/>
      <c r="L6" s="126">
        <f t="shared" ref="L6:L68" si="2">F6</f>
        <v>95584.540067115973</v>
      </c>
      <c r="M6" s="126">
        <f t="shared" si="0"/>
        <v>67010.09</v>
      </c>
      <c r="N6" s="126">
        <f t="shared" si="1"/>
        <v>615359.43999999994</v>
      </c>
    </row>
    <row r="7" spans="1:14" x14ac:dyDescent="0.2">
      <c r="A7" s="22" t="s">
        <v>10</v>
      </c>
      <c r="B7" s="14" t="s">
        <v>4</v>
      </c>
      <c r="C7" s="67" t="s">
        <v>11</v>
      </c>
      <c r="D7" s="145">
        <v>409678.40261789085</v>
      </c>
      <c r="E7" s="146"/>
      <c r="F7" s="145">
        <v>369162.53180304117</v>
      </c>
      <c r="G7" s="126">
        <v>2041584.12</v>
      </c>
      <c r="H7" s="126">
        <v>85126</v>
      </c>
      <c r="I7" s="126">
        <v>85126</v>
      </c>
      <c r="J7" s="119"/>
      <c r="K7" s="119"/>
      <c r="L7" s="126">
        <f>F7</f>
        <v>369162.53180304117</v>
      </c>
      <c r="M7" s="126">
        <f t="shared" si="0"/>
        <v>85126</v>
      </c>
      <c r="N7" s="126">
        <f t="shared" si="1"/>
        <v>2126710.12</v>
      </c>
    </row>
    <row r="8" spans="1:14" x14ac:dyDescent="0.2">
      <c r="A8" s="22" t="s">
        <v>12</v>
      </c>
      <c r="B8" s="14" t="s">
        <v>4</v>
      </c>
      <c r="C8" s="67" t="s">
        <v>13</v>
      </c>
      <c r="D8" s="145">
        <v>28268.910535039995</v>
      </c>
      <c r="E8" s="146"/>
      <c r="F8" s="145">
        <v>23902.86281008408</v>
      </c>
      <c r="G8" s="126">
        <v>192524.91</v>
      </c>
      <c r="H8" s="126">
        <v>0</v>
      </c>
      <c r="I8" s="126">
        <v>0</v>
      </c>
      <c r="J8" s="119"/>
      <c r="K8" s="119"/>
      <c r="L8" s="126">
        <f t="shared" si="2"/>
        <v>23902.86281008408</v>
      </c>
      <c r="M8" s="126">
        <f t="shared" si="0"/>
        <v>0</v>
      </c>
      <c r="N8" s="126">
        <f t="shared" si="1"/>
        <v>192524.91</v>
      </c>
    </row>
    <row r="9" spans="1:14" x14ac:dyDescent="0.2">
      <c r="A9" s="22" t="s">
        <v>14</v>
      </c>
      <c r="B9" s="14" t="s">
        <v>4</v>
      </c>
      <c r="C9" s="67" t="s">
        <v>15</v>
      </c>
      <c r="D9" s="145">
        <v>0</v>
      </c>
      <c r="E9" s="146"/>
      <c r="F9" s="145">
        <v>3659.7039522061004</v>
      </c>
      <c r="G9" s="126">
        <v>24718.14</v>
      </c>
      <c r="H9" s="126">
        <v>0</v>
      </c>
      <c r="I9" s="126">
        <v>0</v>
      </c>
      <c r="J9" s="119"/>
      <c r="K9" s="119"/>
      <c r="L9" s="126">
        <f t="shared" si="2"/>
        <v>3659.7039522061004</v>
      </c>
      <c r="M9" s="126">
        <f t="shared" si="0"/>
        <v>0</v>
      </c>
      <c r="N9" s="126">
        <f t="shared" si="1"/>
        <v>24718.14</v>
      </c>
    </row>
    <row r="10" spans="1:14" x14ac:dyDescent="0.2">
      <c r="A10" s="22" t="s">
        <v>16</v>
      </c>
      <c r="B10" s="14" t="s">
        <v>4</v>
      </c>
      <c r="C10" s="67" t="s">
        <v>17</v>
      </c>
      <c r="D10" s="145">
        <v>123678.80791936704</v>
      </c>
      <c r="E10" s="146"/>
      <c r="F10" s="145">
        <v>289532.06090060918</v>
      </c>
      <c r="G10" s="126">
        <v>1309852.72</v>
      </c>
      <c r="H10" s="126">
        <v>99331</v>
      </c>
      <c r="I10" s="126">
        <v>99332</v>
      </c>
      <c r="J10" s="119"/>
      <c r="K10" s="119"/>
      <c r="L10" s="126">
        <f t="shared" si="2"/>
        <v>289532.06090060918</v>
      </c>
      <c r="M10" s="126">
        <f t="shared" si="0"/>
        <v>99331</v>
      </c>
      <c r="N10" s="126">
        <f t="shared" si="1"/>
        <v>1409184.72</v>
      </c>
    </row>
    <row r="11" spans="1:14" x14ac:dyDescent="0.2">
      <c r="A11" s="22" t="s">
        <v>18</v>
      </c>
      <c r="B11" s="14" t="s">
        <v>19</v>
      </c>
      <c r="C11" s="67" t="s">
        <v>20</v>
      </c>
      <c r="D11" s="145">
        <v>44775.075312612513</v>
      </c>
      <c r="E11" s="146"/>
      <c r="F11" s="145">
        <v>72423.826812063126</v>
      </c>
      <c r="G11" s="126">
        <v>318259.99</v>
      </c>
      <c r="H11" s="126">
        <v>0</v>
      </c>
      <c r="I11" s="126">
        <v>0</v>
      </c>
      <c r="J11" s="119"/>
      <c r="K11" s="119"/>
      <c r="L11" s="126">
        <f t="shared" si="2"/>
        <v>72423.826812063126</v>
      </c>
      <c r="M11" s="126">
        <f t="shared" si="0"/>
        <v>0</v>
      </c>
      <c r="N11" s="126">
        <f t="shared" si="1"/>
        <v>318259.99</v>
      </c>
    </row>
    <row r="12" spans="1:14" x14ac:dyDescent="0.2">
      <c r="A12" s="22" t="s">
        <v>21</v>
      </c>
      <c r="B12" s="14" t="s">
        <v>19</v>
      </c>
      <c r="C12" s="67" t="s">
        <v>22</v>
      </c>
      <c r="D12" s="145">
        <v>69191.465885385085</v>
      </c>
      <c r="E12" s="146"/>
      <c r="F12" s="145">
        <v>53544.324423919454</v>
      </c>
      <c r="G12" s="126">
        <v>176766.37</v>
      </c>
      <c r="H12" s="126">
        <v>17006.330000000002</v>
      </c>
      <c r="I12" s="126">
        <v>9256.74</v>
      </c>
      <c r="J12" s="119"/>
      <c r="K12" s="119"/>
      <c r="L12" s="126">
        <f t="shared" si="2"/>
        <v>53544.324423919454</v>
      </c>
      <c r="M12" s="126">
        <f t="shared" si="0"/>
        <v>17006.330000000002</v>
      </c>
      <c r="N12" s="126">
        <f t="shared" si="1"/>
        <v>186023.11</v>
      </c>
    </row>
    <row r="13" spans="1:14" x14ac:dyDescent="0.2">
      <c r="A13" s="22" t="s">
        <v>23</v>
      </c>
      <c r="B13" s="14" t="s">
        <v>24</v>
      </c>
      <c r="C13" s="67" t="s">
        <v>25</v>
      </c>
      <c r="D13" s="145">
        <v>144110.72493586675</v>
      </c>
      <c r="E13" s="146"/>
      <c r="F13" s="145">
        <v>291426.01286830002</v>
      </c>
      <c r="G13" s="126">
        <v>1042666.03</v>
      </c>
      <c r="H13" s="126">
        <v>26216</v>
      </c>
      <c r="I13" s="126">
        <v>26216</v>
      </c>
      <c r="J13" s="119"/>
      <c r="K13" s="119"/>
      <c r="L13" s="126">
        <f t="shared" si="2"/>
        <v>291426.01286830002</v>
      </c>
      <c r="M13" s="126">
        <f t="shared" si="0"/>
        <v>26216</v>
      </c>
      <c r="N13" s="126">
        <f t="shared" si="1"/>
        <v>1068882.03</v>
      </c>
    </row>
    <row r="14" spans="1:14" x14ac:dyDescent="0.2">
      <c r="A14" s="22" t="s">
        <v>26</v>
      </c>
      <c r="B14" s="14" t="s">
        <v>24</v>
      </c>
      <c r="C14" s="67" t="s">
        <v>27</v>
      </c>
      <c r="D14" s="145">
        <v>18901.911392067181</v>
      </c>
      <c r="E14" s="146"/>
      <c r="F14" s="145">
        <v>0</v>
      </c>
      <c r="G14" s="126">
        <v>0</v>
      </c>
      <c r="H14" s="126">
        <v>0</v>
      </c>
      <c r="I14" s="126">
        <v>0</v>
      </c>
      <c r="J14" s="119"/>
      <c r="K14" s="119"/>
      <c r="L14" s="126">
        <f t="shared" si="2"/>
        <v>0</v>
      </c>
      <c r="M14" s="126">
        <f t="shared" si="0"/>
        <v>0</v>
      </c>
      <c r="N14" s="126">
        <f t="shared" si="1"/>
        <v>0</v>
      </c>
    </row>
    <row r="15" spans="1:14" x14ac:dyDescent="0.2">
      <c r="A15" s="22" t="s">
        <v>28</v>
      </c>
      <c r="B15" s="14" t="s">
        <v>24</v>
      </c>
      <c r="C15" s="67" t="s">
        <v>29</v>
      </c>
      <c r="D15" s="145">
        <v>1843928.5683660351</v>
      </c>
      <c r="E15" s="146"/>
      <c r="F15" s="145">
        <v>2009062.8672561136</v>
      </c>
      <c r="G15" s="126">
        <v>9006123.6300000008</v>
      </c>
      <c r="H15" s="126">
        <v>259197.84999999998</v>
      </c>
      <c r="I15" s="126">
        <v>259198.06</v>
      </c>
      <c r="J15" s="119"/>
      <c r="K15" s="119"/>
      <c r="L15" s="126">
        <f t="shared" si="2"/>
        <v>2009062.8672561136</v>
      </c>
      <c r="M15" s="126">
        <f t="shared" si="0"/>
        <v>259197.84999999998</v>
      </c>
      <c r="N15" s="126">
        <f t="shared" si="1"/>
        <v>9265321.6900000013</v>
      </c>
    </row>
    <row r="16" spans="1:14" x14ac:dyDescent="0.2">
      <c r="A16" s="22" t="s">
        <v>30</v>
      </c>
      <c r="B16" s="14" t="s">
        <v>24</v>
      </c>
      <c r="C16" s="67" t="s">
        <v>31</v>
      </c>
      <c r="D16" s="145">
        <v>615573.58116712864</v>
      </c>
      <c r="E16" s="146"/>
      <c r="F16" s="145">
        <v>514227.29075561411</v>
      </c>
      <c r="G16" s="126">
        <v>2306713.12</v>
      </c>
      <c r="H16" s="126">
        <v>0</v>
      </c>
      <c r="I16" s="126">
        <v>0</v>
      </c>
      <c r="J16" s="119"/>
      <c r="K16" s="119"/>
      <c r="L16" s="126">
        <f t="shared" si="2"/>
        <v>514227.29075561411</v>
      </c>
      <c r="M16" s="126">
        <f t="shared" si="0"/>
        <v>0</v>
      </c>
      <c r="N16" s="126">
        <f t="shared" si="1"/>
        <v>2306713.12</v>
      </c>
    </row>
    <row r="17" spans="1:14" x14ac:dyDescent="0.2">
      <c r="A17" s="22" t="s">
        <v>32</v>
      </c>
      <c r="B17" s="14" t="s">
        <v>24</v>
      </c>
      <c r="C17" s="67" t="s">
        <v>33</v>
      </c>
      <c r="D17" s="145">
        <v>17916.211611471699</v>
      </c>
      <c r="E17" s="146"/>
      <c r="F17" s="145">
        <v>23433.445504436604</v>
      </c>
      <c r="G17" s="126">
        <v>155665.98000000001</v>
      </c>
      <c r="H17" s="126">
        <v>0</v>
      </c>
      <c r="I17" s="126">
        <v>0</v>
      </c>
      <c r="J17" s="119"/>
      <c r="K17" s="119"/>
      <c r="L17" s="126">
        <f t="shared" si="2"/>
        <v>23433.445504436604</v>
      </c>
      <c r="M17" s="126">
        <f t="shared" si="0"/>
        <v>0</v>
      </c>
      <c r="N17" s="126">
        <f t="shared" si="1"/>
        <v>155665.98000000001</v>
      </c>
    </row>
    <row r="18" spans="1:14" x14ac:dyDescent="0.2">
      <c r="A18" s="22" t="s">
        <v>34</v>
      </c>
      <c r="B18" s="14" t="s">
        <v>24</v>
      </c>
      <c r="C18" s="67" t="s">
        <v>35</v>
      </c>
      <c r="D18" s="145">
        <v>1528708.6331782022</v>
      </c>
      <c r="E18" s="146"/>
      <c r="F18" s="145">
        <v>1206661.5370801527</v>
      </c>
      <c r="G18" s="126">
        <v>5477798.1699999999</v>
      </c>
      <c r="H18" s="126">
        <v>0</v>
      </c>
      <c r="I18" s="126">
        <v>0</v>
      </c>
      <c r="J18" s="119"/>
      <c r="K18" s="119"/>
      <c r="L18" s="126">
        <f t="shared" si="2"/>
        <v>1206661.5370801527</v>
      </c>
      <c r="M18" s="126">
        <f t="shared" si="0"/>
        <v>0</v>
      </c>
      <c r="N18" s="126">
        <f t="shared" si="1"/>
        <v>5477798.1699999999</v>
      </c>
    </row>
    <row r="19" spans="1:14" x14ac:dyDescent="0.2">
      <c r="A19" s="22" t="s">
        <v>36</v>
      </c>
      <c r="B19" s="14" t="s">
        <v>24</v>
      </c>
      <c r="C19" s="67" t="s">
        <v>37</v>
      </c>
      <c r="D19" s="145">
        <v>20254.723613480601</v>
      </c>
      <c r="E19" s="146"/>
      <c r="F19" s="145">
        <v>17920.151487632171</v>
      </c>
      <c r="G19" s="126">
        <v>114952.05</v>
      </c>
      <c r="H19" s="126">
        <v>0</v>
      </c>
      <c r="I19" s="126">
        <v>0</v>
      </c>
      <c r="J19" s="119"/>
      <c r="K19" s="119"/>
      <c r="L19" s="126">
        <f t="shared" si="2"/>
        <v>17920.151487632171</v>
      </c>
      <c r="M19" s="126">
        <f t="shared" si="0"/>
        <v>0</v>
      </c>
      <c r="N19" s="126">
        <f t="shared" si="1"/>
        <v>114952.05</v>
      </c>
    </row>
    <row r="20" spans="1:14" x14ac:dyDescent="0.2">
      <c r="A20" s="22" t="s">
        <v>38</v>
      </c>
      <c r="B20" s="14" t="s">
        <v>39</v>
      </c>
      <c r="C20" s="67" t="s">
        <v>40</v>
      </c>
      <c r="D20" s="145">
        <v>32344.510649326992</v>
      </c>
      <c r="E20" s="146"/>
      <c r="F20" s="145">
        <v>6336.6096554129836</v>
      </c>
      <c r="G20" s="126">
        <v>50079.4</v>
      </c>
      <c r="H20" s="126">
        <v>0</v>
      </c>
      <c r="I20" s="126">
        <v>0</v>
      </c>
      <c r="J20" s="119"/>
      <c r="K20" s="119"/>
      <c r="L20" s="126">
        <f t="shared" si="2"/>
        <v>6336.6096554129836</v>
      </c>
      <c r="M20" s="126">
        <f t="shared" si="0"/>
        <v>0</v>
      </c>
      <c r="N20" s="126">
        <f t="shared" si="1"/>
        <v>50079.4</v>
      </c>
    </row>
    <row r="21" spans="1:14" x14ac:dyDescent="0.2">
      <c r="A21" s="22" t="s">
        <v>41</v>
      </c>
      <c r="B21" s="14" t="s">
        <v>42</v>
      </c>
      <c r="C21" s="67" t="s">
        <v>43</v>
      </c>
      <c r="D21" s="145">
        <v>5690.131544030286</v>
      </c>
      <c r="E21" s="146"/>
      <c r="F21" s="145">
        <v>15845.576949147997</v>
      </c>
      <c r="G21" s="126">
        <v>123254.52</v>
      </c>
      <c r="H21" s="126">
        <v>664.84</v>
      </c>
      <c r="I21" s="126">
        <v>1441.78</v>
      </c>
      <c r="J21" s="119"/>
      <c r="K21" s="119"/>
      <c r="L21" s="126">
        <f t="shared" si="2"/>
        <v>15845.576949147997</v>
      </c>
      <c r="M21" s="126">
        <f t="shared" si="0"/>
        <v>664.84</v>
      </c>
      <c r="N21" s="126">
        <f t="shared" si="1"/>
        <v>124696.3</v>
      </c>
    </row>
    <row r="22" spans="1:14" x14ac:dyDescent="0.2">
      <c r="A22" s="22" t="s">
        <v>44</v>
      </c>
      <c r="B22" s="14" t="s">
        <v>42</v>
      </c>
      <c r="C22" s="67" t="s">
        <v>45</v>
      </c>
      <c r="D22" s="145">
        <v>14636.56216178889</v>
      </c>
      <c r="E22" s="146"/>
      <c r="F22" s="145">
        <v>15264.269246759211</v>
      </c>
      <c r="G22" s="126">
        <v>58837.84</v>
      </c>
      <c r="H22" s="126">
        <v>0</v>
      </c>
      <c r="I22" s="126">
        <v>0</v>
      </c>
      <c r="J22" s="119"/>
      <c r="K22" s="119"/>
      <c r="L22" s="126">
        <f t="shared" si="2"/>
        <v>15264.269246759211</v>
      </c>
      <c r="M22" s="126">
        <f t="shared" si="0"/>
        <v>0</v>
      </c>
      <c r="N22" s="126">
        <f t="shared" si="1"/>
        <v>58837.84</v>
      </c>
    </row>
    <row r="23" spans="1:14" x14ac:dyDescent="0.2">
      <c r="A23" s="22" t="s">
        <v>46</v>
      </c>
      <c r="B23" s="14" t="s">
        <v>42</v>
      </c>
      <c r="C23" s="67" t="s">
        <v>47</v>
      </c>
      <c r="D23" s="145">
        <v>34235.877127085281</v>
      </c>
      <c r="E23" s="146"/>
      <c r="F23" s="145">
        <v>13773.111086169512</v>
      </c>
      <c r="G23" s="126">
        <v>94234.35</v>
      </c>
      <c r="H23" s="126">
        <v>0</v>
      </c>
      <c r="I23" s="126">
        <v>0</v>
      </c>
      <c r="J23" s="119"/>
      <c r="K23" s="119"/>
      <c r="L23" s="126">
        <f t="shared" si="2"/>
        <v>13773.111086169512</v>
      </c>
      <c r="M23" s="126">
        <f t="shared" si="0"/>
        <v>0</v>
      </c>
      <c r="N23" s="126">
        <f t="shared" si="1"/>
        <v>94234.35</v>
      </c>
    </row>
    <row r="24" spans="1:14" x14ac:dyDescent="0.2">
      <c r="A24" s="22" t="s">
        <v>48</v>
      </c>
      <c r="B24" s="14" t="s">
        <v>42</v>
      </c>
      <c r="C24" s="67" t="s">
        <v>49</v>
      </c>
      <c r="D24" s="145">
        <v>0</v>
      </c>
      <c r="E24" s="146"/>
      <c r="F24" s="145">
        <v>0</v>
      </c>
      <c r="G24" s="126">
        <v>0</v>
      </c>
      <c r="H24" s="126">
        <v>0</v>
      </c>
      <c r="I24" s="126">
        <v>0</v>
      </c>
      <c r="J24" s="119"/>
      <c r="K24" s="119"/>
      <c r="L24" s="126">
        <f t="shared" si="2"/>
        <v>0</v>
      </c>
      <c r="M24" s="126">
        <f t="shared" si="0"/>
        <v>0</v>
      </c>
      <c r="N24" s="126">
        <f t="shared" si="1"/>
        <v>0</v>
      </c>
    </row>
    <row r="25" spans="1:14" x14ac:dyDescent="0.2">
      <c r="A25" s="22" t="s">
        <v>50</v>
      </c>
      <c r="B25" s="14" t="s">
        <v>42</v>
      </c>
      <c r="C25" s="67" t="s">
        <v>51</v>
      </c>
      <c r="D25" s="145">
        <v>0</v>
      </c>
      <c r="E25" s="146"/>
      <c r="F25" s="145">
        <v>0</v>
      </c>
      <c r="G25" s="126">
        <v>0</v>
      </c>
      <c r="H25" s="126">
        <v>0</v>
      </c>
      <c r="I25" s="126">
        <v>0</v>
      </c>
      <c r="J25" s="119"/>
      <c r="K25" s="119"/>
      <c r="L25" s="126">
        <f t="shared" si="2"/>
        <v>0</v>
      </c>
      <c r="M25" s="126">
        <f t="shared" si="0"/>
        <v>0</v>
      </c>
      <c r="N25" s="126">
        <f t="shared" si="1"/>
        <v>0</v>
      </c>
    </row>
    <row r="26" spans="1:14" x14ac:dyDescent="0.2">
      <c r="A26" s="22" t="s">
        <v>52</v>
      </c>
      <c r="B26" s="14" t="s">
        <v>53</v>
      </c>
      <c r="C26" s="67" t="s">
        <v>54</v>
      </c>
      <c r="D26" s="145">
        <v>26990.070546039497</v>
      </c>
      <c r="E26" s="146"/>
      <c r="F26" s="145">
        <v>2834.8676526272116</v>
      </c>
      <c r="G26" s="126">
        <v>51112.61</v>
      </c>
      <c r="H26" s="126">
        <v>14875</v>
      </c>
      <c r="I26" s="126">
        <v>14575</v>
      </c>
      <c r="J26" s="119"/>
      <c r="K26" s="119"/>
      <c r="L26" s="126">
        <f t="shared" si="2"/>
        <v>2834.8676526272116</v>
      </c>
      <c r="M26" s="126">
        <f t="shared" si="0"/>
        <v>14875</v>
      </c>
      <c r="N26" s="126">
        <f t="shared" si="1"/>
        <v>65687.61</v>
      </c>
    </row>
    <row r="27" spans="1:14" x14ac:dyDescent="0.2">
      <c r="A27" s="22" t="s">
        <v>55</v>
      </c>
      <c r="B27" s="14" t="s">
        <v>53</v>
      </c>
      <c r="C27" s="67" t="s">
        <v>56</v>
      </c>
      <c r="D27" s="145">
        <v>29855.464527282085</v>
      </c>
      <c r="E27" s="146"/>
      <c r="F27" s="145">
        <v>26315.85015743833</v>
      </c>
      <c r="G27" s="126">
        <v>98377.89</v>
      </c>
      <c r="H27" s="126">
        <v>4182.2299999999996</v>
      </c>
      <c r="I27" s="126">
        <v>4182.2299999999996</v>
      </c>
      <c r="J27" s="119"/>
      <c r="K27" s="119"/>
      <c r="L27" s="126">
        <f t="shared" si="2"/>
        <v>26315.85015743833</v>
      </c>
      <c r="M27" s="126">
        <f t="shared" si="0"/>
        <v>4182.2299999999996</v>
      </c>
      <c r="N27" s="126">
        <f t="shared" si="1"/>
        <v>102560.12</v>
      </c>
    </row>
    <row r="28" spans="1:14" x14ac:dyDescent="0.2">
      <c r="A28" s="22" t="s">
        <v>57</v>
      </c>
      <c r="B28" s="14" t="s">
        <v>58</v>
      </c>
      <c r="C28" s="67" t="s">
        <v>59</v>
      </c>
      <c r="D28" s="145">
        <v>884465.09459424089</v>
      </c>
      <c r="E28" s="146"/>
      <c r="F28" s="145">
        <v>1303749.0902631904</v>
      </c>
      <c r="G28" s="126">
        <v>4941073.7300000004</v>
      </c>
      <c r="H28" s="126">
        <v>169901</v>
      </c>
      <c r="I28" s="126">
        <v>169901</v>
      </c>
      <c r="J28" s="119"/>
      <c r="K28" s="119"/>
      <c r="L28" s="126">
        <f t="shared" si="2"/>
        <v>1303749.0902631904</v>
      </c>
      <c r="M28" s="126">
        <f t="shared" si="0"/>
        <v>169901</v>
      </c>
      <c r="N28" s="126">
        <f t="shared" si="1"/>
        <v>5110974.7300000004</v>
      </c>
    </row>
    <row r="29" spans="1:14" x14ac:dyDescent="0.2">
      <c r="A29" s="22" t="s">
        <v>60</v>
      </c>
      <c r="B29" s="14" t="s">
        <v>58</v>
      </c>
      <c r="C29" s="67" t="s">
        <v>61</v>
      </c>
      <c r="D29" s="145">
        <v>1188101.802889751</v>
      </c>
      <c r="E29" s="146"/>
      <c r="F29" s="145">
        <v>1276597.5668095979</v>
      </c>
      <c r="G29" s="126">
        <v>5255201.78</v>
      </c>
      <c r="H29" s="126">
        <v>0</v>
      </c>
      <c r="I29" s="126">
        <v>0</v>
      </c>
      <c r="J29" s="119"/>
      <c r="K29" s="119"/>
      <c r="L29" s="126">
        <f t="shared" si="2"/>
        <v>1276597.5668095979</v>
      </c>
      <c r="M29" s="126">
        <f t="shared" si="0"/>
        <v>0</v>
      </c>
      <c r="N29" s="126">
        <f t="shared" si="1"/>
        <v>5255201.78</v>
      </c>
    </row>
    <row r="30" spans="1:14" x14ac:dyDescent="0.2">
      <c r="A30" s="22" t="s">
        <v>62</v>
      </c>
      <c r="B30" s="14" t="s">
        <v>63</v>
      </c>
      <c r="C30" s="67" t="s">
        <v>64</v>
      </c>
      <c r="D30" s="145">
        <v>0</v>
      </c>
      <c r="E30" s="146"/>
      <c r="F30" s="145">
        <v>1946.0726499747316</v>
      </c>
      <c r="G30" s="126">
        <v>12726.29</v>
      </c>
      <c r="H30" s="126">
        <v>0</v>
      </c>
      <c r="I30" s="126">
        <v>0</v>
      </c>
      <c r="J30" s="119"/>
      <c r="K30" s="119"/>
      <c r="L30" s="126">
        <f t="shared" si="2"/>
        <v>1946.0726499747316</v>
      </c>
      <c r="M30" s="126">
        <f t="shared" si="0"/>
        <v>0</v>
      </c>
      <c r="N30" s="126">
        <f t="shared" si="1"/>
        <v>12726.29</v>
      </c>
    </row>
    <row r="31" spans="1:14" x14ac:dyDescent="0.2">
      <c r="A31" s="22" t="s">
        <v>65</v>
      </c>
      <c r="B31" s="14" t="s">
        <v>63</v>
      </c>
      <c r="C31" s="67" t="s">
        <v>66</v>
      </c>
      <c r="D31" s="145">
        <v>13344.211903659645</v>
      </c>
      <c r="E31" s="146"/>
      <c r="F31" s="145">
        <v>11082.761279892655</v>
      </c>
      <c r="G31" s="126">
        <v>57482.43</v>
      </c>
      <c r="H31" s="126">
        <v>0</v>
      </c>
      <c r="I31" s="126">
        <v>0</v>
      </c>
      <c r="J31" s="119"/>
      <c r="K31" s="119"/>
      <c r="L31" s="126">
        <f t="shared" si="2"/>
        <v>11082.761279892655</v>
      </c>
      <c r="M31" s="126">
        <f t="shared" si="0"/>
        <v>0</v>
      </c>
      <c r="N31" s="126">
        <f t="shared" si="1"/>
        <v>57482.43</v>
      </c>
    </row>
    <row r="32" spans="1:14" x14ac:dyDescent="0.2">
      <c r="A32" s="22" t="s">
        <v>67</v>
      </c>
      <c r="B32" s="14" t="s">
        <v>68</v>
      </c>
      <c r="C32" s="67" t="s">
        <v>69</v>
      </c>
      <c r="D32" s="145">
        <v>13020.936666234566</v>
      </c>
      <c r="E32" s="146"/>
      <c r="F32" s="145">
        <v>15850.089606534848</v>
      </c>
      <c r="G32" s="126">
        <v>82740.84</v>
      </c>
      <c r="H32" s="126">
        <v>0</v>
      </c>
      <c r="I32" s="126">
        <v>0</v>
      </c>
      <c r="J32" s="119"/>
      <c r="K32" s="119"/>
      <c r="L32" s="126">
        <f t="shared" si="2"/>
        <v>15850.089606534848</v>
      </c>
      <c r="M32" s="126">
        <f t="shared" si="0"/>
        <v>0</v>
      </c>
      <c r="N32" s="126">
        <f t="shared" si="1"/>
        <v>82740.84</v>
      </c>
    </row>
    <row r="33" spans="1:14" x14ac:dyDescent="0.2">
      <c r="A33" s="22" t="s">
        <v>70</v>
      </c>
      <c r="B33" s="14" t="s">
        <v>68</v>
      </c>
      <c r="C33" s="67" t="s">
        <v>71</v>
      </c>
      <c r="D33" s="145">
        <v>63137.921131516239</v>
      </c>
      <c r="E33" s="146"/>
      <c r="F33" s="145">
        <v>50896.682384845022</v>
      </c>
      <c r="G33" s="126">
        <v>181318.23</v>
      </c>
      <c r="H33" s="126">
        <v>0</v>
      </c>
      <c r="I33" s="126">
        <v>0</v>
      </c>
      <c r="J33" s="119"/>
      <c r="K33" s="119"/>
      <c r="L33" s="126">
        <f t="shared" si="2"/>
        <v>50896.682384845022</v>
      </c>
      <c r="M33" s="126">
        <f t="shared" si="0"/>
        <v>0</v>
      </c>
      <c r="N33" s="126">
        <f t="shared" si="1"/>
        <v>181318.23</v>
      </c>
    </row>
    <row r="34" spans="1:14" x14ac:dyDescent="0.2">
      <c r="A34" s="22" t="s">
        <v>72</v>
      </c>
      <c r="B34" s="14" t="s">
        <v>73</v>
      </c>
      <c r="C34" s="67" t="s">
        <v>74</v>
      </c>
      <c r="D34" s="145">
        <v>0</v>
      </c>
      <c r="E34" s="146"/>
      <c r="F34" s="145">
        <v>0</v>
      </c>
      <c r="G34" s="126">
        <v>0</v>
      </c>
      <c r="H34" s="126">
        <v>0</v>
      </c>
      <c r="I34" s="126">
        <v>0</v>
      </c>
      <c r="J34" s="119"/>
      <c r="K34" s="119"/>
      <c r="L34" s="126">
        <f t="shared" si="2"/>
        <v>0</v>
      </c>
      <c r="M34" s="126">
        <f t="shared" si="0"/>
        <v>0</v>
      </c>
      <c r="N34" s="126">
        <f t="shared" si="1"/>
        <v>0</v>
      </c>
    </row>
    <row r="35" spans="1:14" x14ac:dyDescent="0.2">
      <c r="A35" s="22" t="s">
        <v>75</v>
      </c>
      <c r="B35" s="14" t="s">
        <v>76</v>
      </c>
      <c r="C35" s="67" t="s">
        <v>77</v>
      </c>
      <c r="D35" s="145">
        <v>187367.96176038746</v>
      </c>
      <c r="E35" s="146"/>
      <c r="F35" s="145">
        <v>203946.38661913353</v>
      </c>
      <c r="G35" s="126">
        <v>716943.41</v>
      </c>
      <c r="H35" s="126">
        <v>22752.53</v>
      </c>
      <c r="I35" s="126">
        <v>24403.489999999998</v>
      </c>
      <c r="J35" s="119"/>
      <c r="K35" s="119"/>
      <c r="L35" s="126">
        <f t="shared" si="2"/>
        <v>203946.38661913353</v>
      </c>
      <c r="M35" s="126">
        <f t="shared" si="0"/>
        <v>22752.53</v>
      </c>
      <c r="N35" s="126">
        <f t="shared" si="1"/>
        <v>741346.9</v>
      </c>
    </row>
    <row r="36" spans="1:14" x14ac:dyDescent="0.2">
      <c r="A36" s="22" t="s">
        <v>78</v>
      </c>
      <c r="B36" s="14" t="s">
        <v>76</v>
      </c>
      <c r="C36" s="67" t="s">
        <v>79</v>
      </c>
      <c r="D36" s="145">
        <v>41347.575525436921</v>
      </c>
      <c r="E36" s="146"/>
      <c r="F36" s="145">
        <v>46969.884430440274</v>
      </c>
      <c r="G36" s="126">
        <v>182005.86</v>
      </c>
      <c r="H36" s="126">
        <v>0</v>
      </c>
      <c r="I36" s="126">
        <v>0</v>
      </c>
      <c r="J36" s="119"/>
      <c r="K36" s="119"/>
      <c r="L36" s="126">
        <f t="shared" si="2"/>
        <v>46969.884430440274</v>
      </c>
      <c r="M36" s="126">
        <f t="shared" si="0"/>
        <v>0</v>
      </c>
      <c r="N36" s="126">
        <f t="shared" si="1"/>
        <v>182005.86</v>
      </c>
    </row>
    <row r="37" spans="1:14" x14ac:dyDescent="0.2">
      <c r="A37" s="22" t="s">
        <v>80</v>
      </c>
      <c r="B37" s="14" t="s">
        <v>76</v>
      </c>
      <c r="C37" s="67" t="s">
        <v>81</v>
      </c>
      <c r="D37" s="145">
        <v>14355.284788264004</v>
      </c>
      <c r="E37" s="146"/>
      <c r="F37" s="145">
        <v>14483.875588921663</v>
      </c>
      <c r="G37" s="126">
        <v>58681.09</v>
      </c>
      <c r="H37" s="126">
        <v>0</v>
      </c>
      <c r="I37" s="126">
        <v>1789.94</v>
      </c>
      <c r="J37" s="119"/>
      <c r="K37" s="119"/>
      <c r="L37" s="126">
        <f t="shared" si="2"/>
        <v>14483.875588921663</v>
      </c>
      <c r="M37" s="126">
        <f t="shared" si="0"/>
        <v>0</v>
      </c>
      <c r="N37" s="126">
        <f t="shared" si="1"/>
        <v>60471.03</v>
      </c>
    </row>
    <row r="38" spans="1:14" x14ac:dyDescent="0.2">
      <c r="A38" s="22" t="s">
        <v>82</v>
      </c>
      <c r="B38" s="14" t="s">
        <v>83</v>
      </c>
      <c r="C38" s="67" t="s">
        <v>84</v>
      </c>
      <c r="D38" s="145">
        <v>0</v>
      </c>
      <c r="E38" s="146"/>
      <c r="F38" s="145">
        <v>0</v>
      </c>
      <c r="G38" s="126">
        <v>0</v>
      </c>
      <c r="H38" s="126">
        <v>0</v>
      </c>
      <c r="I38" s="126">
        <v>0</v>
      </c>
      <c r="J38" s="119"/>
      <c r="K38" s="119"/>
      <c r="L38" s="126">
        <f t="shared" si="2"/>
        <v>0</v>
      </c>
      <c r="M38" s="126">
        <f t="shared" si="0"/>
        <v>0</v>
      </c>
      <c r="N38" s="126">
        <f t="shared" si="1"/>
        <v>0</v>
      </c>
    </row>
    <row r="39" spans="1:14" x14ac:dyDescent="0.2">
      <c r="A39" s="22" t="s">
        <v>85</v>
      </c>
      <c r="B39" s="14" t="s">
        <v>83</v>
      </c>
      <c r="C39" s="67" t="s">
        <v>86</v>
      </c>
      <c r="D39" s="145">
        <v>20552.924922354207</v>
      </c>
      <c r="E39" s="146"/>
      <c r="F39" s="145">
        <v>25011.423405291564</v>
      </c>
      <c r="G39" s="126">
        <v>94782.91</v>
      </c>
      <c r="H39" s="126">
        <v>0</v>
      </c>
      <c r="I39" s="126">
        <v>0</v>
      </c>
      <c r="J39" s="119"/>
      <c r="K39" s="119"/>
      <c r="L39" s="126">
        <f t="shared" si="2"/>
        <v>25011.423405291564</v>
      </c>
      <c r="M39" s="126">
        <f t="shared" si="0"/>
        <v>0</v>
      </c>
      <c r="N39" s="126">
        <f t="shared" si="1"/>
        <v>94782.91</v>
      </c>
    </row>
    <row r="40" spans="1:14" x14ac:dyDescent="0.2">
      <c r="A40" s="22" t="s">
        <v>87</v>
      </c>
      <c r="B40" s="14" t="s">
        <v>88</v>
      </c>
      <c r="C40" s="67" t="s">
        <v>89</v>
      </c>
      <c r="D40" s="145">
        <v>16749.022117467714</v>
      </c>
      <c r="E40" s="146"/>
      <c r="F40" s="145">
        <v>25042.936065278402</v>
      </c>
      <c r="G40" s="126">
        <v>121327.02</v>
      </c>
      <c r="H40" s="126">
        <v>0</v>
      </c>
      <c r="I40" s="126">
        <v>0</v>
      </c>
      <c r="J40" s="119"/>
      <c r="K40" s="119"/>
      <c r="L40" s="126">
        <f t="shared" si="2"/>
        <v>25042.936065278402</v>
      </c>
      <c r="M40" s="126">
        <f t="shared" si="0"/>
        <v>0</v>
      </c>
      <c r="N40" s="126">
        <f t="shared" si="1"/>
        <v>121327.02</v>
      </c>
    </row>
    <row r="41" spans="1:14" x14ac:dyDescent="0.2">
      <c r="A41" s="22" t="s">
        <v>90</v>
      </c>
      <c r="B41" s="14" t="s">
        <v>91</v>
      </c>
      <c r="C41" s="68" t="s">
        <v>92</v>
      </c>
      <c r="D41" s="145">
        <v>0</v>
      </c>
      <c r="E41" s="146"/>
      <c r="F41" s="145">
        <v>7178.0010624584284</v>
      </c>
      <c r="G41" s="126">
        <v>44555.29</v>
      </c>
      <c r="H41" s="126">
        <v>6481</v>
      </c>
      <c r="I41" s="126">
        <v>6481</v>
      </c>
      <c r="J41" s="119"/>
      <c r="K41" s="119"/>
      <c r="L41" s="126">
        <f t="shared" si="2"/>
        <v>7178.0010624584284</v>
      </c>
      <c r="M41" s="126">
        <f t="shared" si="0"/>
        <v>6481</v>
      </c>
      <c r="N41" s="126">
        <f t="shared" si="1"/>
        <v>51036.29</v>
      </c>
    </row>
    <row r="42" spans="1:14" x14ac:dyDescent="0.2">
      <c r="A42" s="22" t="s">
        <v>93</v>
      </c>
      <c r="B42" s="14" t="s">
        <v>94</v>
      </c>
      <c r="C42" s="67" t="s">
        <v>95</v>
      </c>
      <c r="D42" s="145">
        <v>239046.07672553096</v>
      </c>
      <c r="E42" s="146"/>
      <c r="F42" s="145">
        <v>137082.55694819283</v>
      </c>
      <c r="G42" s="126">
        <v>575158.02</v>
      </c>
      <c r="H42" s="126">
        <v>159494.18</v>
      </c>
      <c r="I42" s="126">
        <v>159494.18</v>
      </c>
      <c r="J42" s="119"/>
      <c r="K42" s="119"/>
      <c r="L42" s="126">
        <f t="shared" si="2"/>
        <v>137082.55694819283</v>
      </c>
      <c r="M42" s="126">
        <f t="shared" si="0"/>
        <v>159494.18</v>
      </c>
      <c r="N42" s="126">
        <f t="shared" si="1"/>
        <v>734652.2</v>
      </c>
    </row>
    <row r="43" spans="1:14" x14ac:dyDescent="0.2">
      <c r="A43" s="22" t="s">
        <v>96</v>
      </c>
      <c r="B43" s="14" t="s">
        <v>97</v>
      </c>
      <c r="C43" s="67" t="s">
        <v>98</v>
      </c>
      <c r="D43" s="145">
        <v>3062914.2797528356</v>
      </c>
      <c r="E43" s="146"/>
      <c r="F43" s="145">
        <v>2874183.1385785574</v>
      </c>
      <c r="G43" s="126">
        <v>11446178.880000001</v>
      </c>
      <c r="H43" s="126">
        <v>1129619.6299999999</v>
      </c>
      <c r="I43" s="126">
        <v>1129619.6300000001</v>
      </c>
      <c r="J43" s="119"/>
      <c r="K43" s="119"/>
      <c r="L43" s="126">
        <f t="shared" si="2"/>
        <v>2874183.1385785574</v>
      </c>
      <c r="M43" s="126">
        <f t="shared" si="0"/>
        <v>1129619.6299999999</v>
      </c>
      <c r="N43" s="126">
        <f t="shared" si="1"/>
        <v>12575798.510000002</v>
      </c>
    </row>
    <row r="44" spans="1:14" x14ac:dyDescent="0.2">
      <c r="A44" s="22" t="s">
        <v>99</v>
      </c>
      <c r="B44" s="14" t="s">
        <v>100</v>
      </c>
      <c r="C44" s="67" t="s">
        <v>101</v>
      </c>
      <c r="D44" s="145">
        <v>17468.384960551262</v>
      </c>
      <c r="E44" s="146"/>
      <c r="F44" s="145">
        <v>18229.543978410937</v>
      </c>
      <c r="G44" s="126">
        <v>85479.08</v>
      </c>
      <c r="H44" s="126">
        <v>9876.7999999999993</v>
      </c>
      <c r="I44" s="126">
        <v>9876.8000000000011</v>
      </c>
      <c r="J44" s="119"/>
      <c r="K44" s="119"/>
      <c r="L44" s="126">
        <f t="shared" si="2"/>
        <v>18229.543978410937</v>
      </c>
      <c r="M44" s="126">
        <f t="shared" si="0"/>
        <v>9876.7999999999993</v>
      </c>
      <c r="N44" s="126">
        <f t="shared" si="1"/>
        <v>95355.88</v>
      </c>
    </row>
    <row r="45" spans="1:14" x14ac:dyDescent="0.2">
      <c r="A45" s="22" t="s">
        <v>102</v>
      </c>
      <c r="B45" s="14" t="s">
        <v>103</v>
      </c>
      <c r="C45" s="67" t="s">
        <v>104</v>
      </c>
      <c r="D45" s="145">
        <v>875691.50363948359</v>
      </c>
      <c r="E45" s="146"/>
      <c r="F45" s="145">
        <v>816227.87304489675</v>
      </c>
      <c r="G45" s="126">
        <v>5531102.29</v>
      </c>
      <c r="H45" s="126">
        <v>188462</v>
      </c>
      <c r="I45" s="126">
        <v>188462</v>
      </c>
      <c r="J45" s="119"/>
      <c r="K45" s="119"/>
      <c r="L45" s="126">
        <f t="shared" si="2"/>
        <v>816227.87304489675</v>
      </c>
      <c r="M45" s="126">
        <f t="shared" si="0"/>
        <v>188462</v>
      </c>
      <c r="N45" s="126">
        <f t="shared" si="1"/>
        <v>5719564.29</v>
      </c>
    </row>
    <row r="46" spans="1:14" x14ac:dyDescent="0.2">
      <c r="A46" s="22" t="s">
        <v>105</v>
      </c>
      <c r="B46" s="14" t="s">
        <v>106</v>
      </c>
      <c r="C46" s="67" t="s">
        <v>107</v>
      </c>
      <c r="D46" s="145">
        <v>67183.038156368741</v>
      </c>
      <c r="E46" s="146"/>
      <c r="F46" s="145">
        <v>49098.46767727159</v>
      </c>
      <c r="G46" s="126">
        <v>350767.9</v>
      </c>
      <c r="H46" s="126">
        <v>0</v>
      </c>
      <c r="I46" s="126">
        <v>0</v>
      </c>
      <c r="J46" s="119"/>
      <c r="K46" s="119"/>
      <c r="L46" s="126">
        <f t="shared" si="2"/>
        <v>49098.46767727159</v>
      </c>
      <c r="M46" s="126">
        <f t="shared" si="0"/>
        <v>0</v>
      </c>
      <c r="N46" s="126">
        <f t="shared" si="1"/>
        <v>350767.9</v>
      </c>
    </row>
    <row r="47" spans="1:14" x14ac:dyDescent="0.2">
      <c r="A47" s="25" t="s">
        <v>108</v>
      </c>
      <c r="B47" s="14" t="s">
        <v>109</v>
      </c>
      <c r="C47" s="67" t="s">
        <v>110</v>
      </c>
      <c r="D47" s="145">
        <v>0</v>
      </c>
      <c r="E47" s="146"/>
      <c r="F47" s="145">
        <v>39125.170743618146</v>
      </c>
      <c r="G47" s="126">
        <v>258205.24</v>
      </c>
      <c r="H47" s="126">
        <v>14258</v>
      </c>
      <c r="I47" s="126">
        <v>14258</v>
      </c>
      <c r="J47" s="119"/>
      <c r="K47" s="119"/>
      <c r="L47" s="126">
        <f t="shared" si="2"/>
        <v>39125.170743618146</v>
      </c>
      <c r="M47" s="126">
        <f t="shared" si="0"/>
        <v>14258</v>
      </c>
      <c r="N47" s="126">
        <f t="shared" si="1"/>
        <v>272463.24</v>
      </c>
    </row>
    <row r="48" spans="1:14" x14ac:dyDescent="0.2">
      <c r="A48" s="22" t="s">
        <v>111</v>
      </c>
      <c r="B48" s="14" t="s">
        <v>109</v>
      </c>
      <c r="C48" s="67" t="s">
        <v>112</v>
      </c>
      <c r="D48" s="145">
        <v>0</v>
      </c>
      <c r="E48" s="146"/>
      <c r="F48" s="145">
        <v>0</v>
      </c>
      <c r="G48" s="126">
        <v>0</v>
      </c>
      <c r="H48" s="126">
        <v>0</v>
      </c>
      <c r="I48" s="126">
        <v>0</v>
      </c>
      <c r="J48" s="119"/>
      <c r="K48" s="119"/>
      <c r="L48" s="126">
        <f t="shared" si="2"/>
        <v>0</v>
      </c>
      <c r="M48" s="126">
        <f t="shared" si="0"/>
        <v>0</v>
      </c>
      <c r="N48" s="126">
        <f t="shared" si="1"/>
        <v>0</v>
      </c>
    </row>
    <row r="49" spans="1:14" x14ac:dyDescent="0.2">
      <c r="A49" s="22" t="s">
        <v>113</v>
      </c>
      <c r="B49" s="14" t="s">
        <v>109</v>
      </c>
      <c r="C49" s="67" t="s">
        <v>114</v>
      </c>
      <c r="D49" s="145">
        <v>57336.830982966261</v>
      </c>
      <c r="E49" s="146"/>
      <c r="F49" s="145">
        <v>51488.445478649119</v>
      </c>
      <c r="G49" s="126">
        <v>227531.31</v>
      </c>
      <c r="H49" s="126">
        <v>0</v>
      </c>
      <c r="I49" s="126">
        <v>0</v>
      </c>
      <c r="J49" s="119"/>
      <c r="K49" s="119"/>
      <c r="L49" s="126">
        <f t="shared" si="2"/>
        <v>51488.445478649119</v>
      </c>
      <c r="M49" s="126">
        <f t="shared" si="0"/>
        <v>0</v>
      </c>
      <c r="N49" s="126">
        <f t="shared" si="1"/>
        <v>227531.31</v>
      </c>
    </row>
    <row r="50" spans="1:14" x14ac:dyDescent="0.2">
      <c r="A50" s="22" t="s">
        <v>115</v>
      </c>
      <c r="B50" s="14" t="s">
        <v>109</v>
      </c>
      <c r="C50" s="67" t="s">
        <v>116</v>
      </c>
      <c r="D50" s="145">
        <v>0</v>
      </c>
      <c r="E50" s="146"/>
      <c r="F50" s="145">
        <v>4907.8371056357573</v>
      </c>
      <c r="G50" s="126">
        <v>33015.54</v>
      </c>
      <c r="H50" s="126">
        <v>0</v>
      </c>
      <c r="I50" s="126">
        <v>0</v>
      </c>
      <c r="J50" s="119"/>
      <c r="K50" s="119"/>
      <c r="L50" s="126">
        <f t="shared" si="2"/>
        <v>4907.8371056357573</v>
      </c>
      <c r="M50" s="126">
        <f t="shared" si="0"/>
        <v>0</v>
      </c>
      <c r="N50" s="126">
        <f t="shared" si="1"/>
        <v>33015.54</v>
      </c>
    </row>
    <row r="51" spans="1:14" x14ac:dyDescent="0.2">
      <c r="A51" s="22" t="s">
        <v>117</v>
      </c>
      <c r="B51" s="14" t="s">
        <v>109</v>
      </c>
      <c r="C51" s="67" t="s">
        <v>118</v>
      </c>
      <c r="D51" s="145">
        <v>0</v>
      </c>
      <c r="E51" s="146"/>
      <c r="F51" s="145">
        <v>0</v>
      </c>
      <c r="G51" s="126">
        <v>0</v>
      </c>
      <c r="H51" s="126">
        <v>0</v>
      </c>
      <c r="I51" s="126">
        <v>0</v>
      </c>
      <c r="J51" s="119"/>
      <c r="K51" s="119"/>
      <c r="L51" s="126">
        <f t="shared" si="2"/>
        <v>0</v>
      </c>
      <c r="M51" s="126">
        <f t="shared" si="0"/>
        <v>0</v>
      </c>
      <c r="N51" s="126">
        <f t="shared" si="1"/>
        <v>0</v>
      </c>
    </row>
    <row r="52" spans="1:14" x14ac:dyDescent="0.2">
      <c r="A52" s="22" t="s">
        <v>119</v>
      </c>
      <c r="B52" s="14" t="s">
        <v>120</v>
      </c>
      <c r="C52" s="67" t="s">
        <v>121</v>
      </c>
      <c r="D52" s="145">
        <v>39263.808556519936</v>
      </c>
      <c r="E52" s="146"/>
      <c r="F52" s="145">
        <v>18720.27725646412</v>
      </c>
      <c r="G52" s="126">
        <v>55426.22</v>
      </c>
      <c r="H52" s="126">
        <v>0</v>
      </c>
      <c r="I52" s="126">
        <v>0</v>
      </c>
      <c r="J52" s="119"/>
      <c r="K52" s="119"/>
      <c r="L52" s="126">
        <f t="shared" si="2"/>
        <v>18720.27725646412</v>
      </c>
      <c r="M52" s="126">
        <f t="shared" si="0"/>
        <v>0</v>
      </c>
      <c r="N52" s="126">
        <f t="shared" si="1"/>
        <v>55426.22</v>
      </c>
    </row>
    <row r="53" spans="1:14" x14ac:dyDescent="0.2">
      <c r="A53" s="22" t="s">
        <v>122</v>
      </c>
      <c r="B53" s="14" t="s">
        <v>120</v>
      </c>
      <c r="C53" s="67" t="s">
        <v>123</v>
      </c>
      <c r="D53" s="145">
        <v>22523.523071731925</v>
      </c>
      <c r="E53" s="146"/>
      <c r="F53" s="145">
        <v>22270.999854783382</v>
      </c>
      <c r="G53" s="126">
        <v>78729.83</v>
      </c>
      <c r="H53" s="126">
        <v>81706.97</v>
      </c>
      <c r="I53" s="126">
        <v>81706.969999999987</v>
      </c>
      <c r="J53" s="119"/>
      <c r="K53" s="119"/>
      <c r="L53" s="126">
        <f t="shared" si="2"/>
        <v>22270.999854783382</v>
      </c>
      <c r="M53" s="126">
        <f t="shared" si="0"/>
        <v>81706.97</v>
      </c>
      <c r="N53" s="126">
        <f t="shared" si="1"/>
        <v>160436.79999999999</v>
      </c>
    </row>
    <row r="54" spans="1:14" x14ac:dyDescent="0.2">
      <c r="A54" s="22" t="s">
        <v>124</v>
      </c>
      <c r="B54" s="14" t="s">
        <v>120</v>
      </c>
      <c r="C54" s="67" t="s">
        <v>125</v>
      </c>
      <c r="D54" s="145">
        <v>411736.63971986534</v>
      </c>
      <c r="E54" s="146"/>
      <c r="F54" s="145">
        <v>289260.40173574822</v>
      </c>
      <c r="G54" s="126">
        <v>1363011.02</v>
      </c>
      <c r="H54" s="126">
        <v>62534</v>
      </c>
      <c r="I54" s="126">
        <v>62534</v>
      </c>
      <c r="J54" s="119"/>
      <c r="K54" s="119"/>
      <c r="L54" s="126">
        <f t="shared" si="2"/>
        <v>289260.40173574822</v>
      </c>
      <c r="M54" s="126">
        <f t="shared" si="0"/>
        <v>62534</v>
      </c>
      <c r="N54" s="126">
        <f t="shared" si="1"/>
        <v>1425545.02</v>
      </c>
    </row>
    <row r="55" spans="1:14" x14ac:dyDescent="0.2">
      <c r="A55" s="22" t="s">
        <v>126</v>
      </c>
      <c r="B55" s="14" t="s">
        <v>120</v>
      </c>
      <c r="C55" s="67" t="s">
        <v>127</v>
      </c>
      <c r="D55" s="145">
        <v>108074.92451769573</v>
      </c>
      <c r="E55" s="146"/>
      <c r="F55" s="145">
        <v>88431.675054067615</v>
      </c>
      <c r="G55" s="126">
        <v>344434.21</v>
      </c>
      <c r="H55" s="126">
        <v>28436</v>
      </c>
      <c r="I55" s="126">
        <v>37599.86</v>
      </c>
      <c r="J55" s="119"/>
      <c r="K55" s="119"/>
      <c r="L55" s="126">
        <f t="shared" si="2"/>
        <v>88431.675054067615</v>
      </c>
      <c r="M55" s="126">
        <f t="shared" si="0"/>
        <v>28436</v>
      </c>
      <c r="N55" s="126">
        <f t="shared" si="1"/>
        <v>382034.07</v>
      </c>
    </row>
    <row r="56" spans="1:14" x14ac:dyDescent="0.2">
      <c r="A56" s="22" t="s">
        <v>128</v>
      </c>
      <c r="B56" s="14" t="s">
        <v>120</v>
      </c>
      <c r="C56" s="67" t="s">
        <v>129</v>
      </c>
      <c r="D56" s="145">
        <v>752127.03584337898</v>
      </c>
      <c r="E56" s="146"/>
      <c r="F56" s="145">
        <v>593142.26888817514</v>
      </c>
      <c r="G56" s="126">
        <v>2784346.36</v>
      </c>
      <c r="H56" s="126">
        <v>227177.86</v>
      </c>
      <c r="I56" s="126">
        <v>227177.86000000002</v>
      </c>
      <c r="J56" s="119"/>
      <c r="K56" s="119"/>
      <c r="L56" s="126">
        <f t="shared" si="2"/>
        <v>593142.26888817514</v>
      </c>
      <c r="M56" s="126">
        <f t="shared" si="0"/>
        <v>227177.86</v>
      </c>
      <c r="N56" s="126">
        <f t="shared" si="1"/>
        <v>3011524.2199999997</v>
      </c>
    </row>
    <row r="57" spans="1:14" x14ac:dyDescent="0.2">
      <c r="A57" s="22" t="s">
        <v>130</v>
      </c>
      <c r="B57" s="14" t="s">
        <v>120</v>
      </c>
      <c r="C57" s="67" t="s">
        <v>131</v>
      </c>
      <c r="D57" s="145">
        <v>96900.6342177599</v>
      </c>
      <c r="E57" s="146"/>
      <c r="F57" s="145">
        <v>40334.371573387914</v>
      </c>
      <c r="G57" s="126">
        <v>255260.44</v>
      </c>
      <c r="H57" s="126">
        <v>0</v>
      </c>
      <c r="I57" s="126">
        <v>0</v>
      </c>
      <c r="J57" s="119"/>
      <c r="K57" s="119"/>
      <c r="L57" s="126">
        <f t="shared" si="2"/>
        <v>40334.371573387914</v>
      </c>
      <c r="M57" s="126">
        <f t="shared" si="0"/>
        <v>0</v>
      </c>
      <c r="N57" s="126">
        <f t="shared" si="1"/>
        <v>255260.44</v>
      </c>
    </row>
    <row r="58" spans="1:14" x14ac:dyDescent="0.2">
      <c r="A58" s="22" t="s">
        <v>132</v>
      </c>
      <c r="B58" s="14" t="s">
        <v>120</v>
      </c>
      <c r="C58" s="67" t="s">
        <v>133</v>
      </c>
      <c r="D58" s="145">
        <v>41433.371348017638</v>
      </c>
      <c r="E58" s="146"/>
      <c r="F58" s="145">
        <v>3821.6290984652946</v>
      </c>
      <c r="G58" s="126">
        <v>93004.82</v>
      </c>
      <c r="H58" s="126">
        <v>0</v>
      </c>
      <c r="I58" s="126">
        <v>0</v>
      </c>
      <c r="J58" s="119"/>
      <c r="K58" s="119"/>
      <c r="L58" s="126">
        <f t="shared" si="2"/>
        <v>3821.6290984652946</v>
      </c>
      <c r="M58" s="126">
        <f t="shared" si="0"/>
        <v>0</v>
      </c>
      <c r="N58" s="126">
        <f t="shared" si="1"/>
        <v>93004.82</v>
      </c>
    </row>
    <row r="59" spans="1:14" x14ac:dyDescent="0.2">
      <c r="A59" s="22" t="s">
        <v>134</v>
      </c>
      <c r="B59" s="14" t="s">
        <v>120</v>
      </c>
      <c r="C59" s="67" t="s">
        <v>135</v>
      </c>
      <c r="D59" s="145">
        <v>876172.71880804026</v>
      </c>
      <c r="E59" s="146"/>
      <c r="F59" s="145">
        <v>1059550.4049004654</v>
      </c>
      <c r="G59" s="126">
        <v>5177587.91</v>
      </c>
      <c r="H59" s="126">
        <v>86196</v>
      </c>
      <c r="I59" s="126">
        <v>86196</v>
      </c>
      <c r="J59" s="119"/>
      <c r="K59" s="119"/>
      <c r="L59" s="126">
        <f t="shared" si="2"/>
        <v>1059550.4049004654</v>
      </c>
      <c r="M59" s="126">
        <f t="shared" si="0"/>
        <v>86196</v>
      </c>
      <c r="N59" s="126">
        <f t="shared" si="1"/>
        <v>5263783.91</v>
      </c>
    </row>
    <row r="60" spans="1:14" x14ac:dyDescent="0.2">
      <c r="A60" s="22" t="s">
        <v>136</v>
      </c>
      <c r="B60" s="14" t="s">
        <v>120</v>
      </c>
      <c r="C60" s="67" t="s">
        <v>137</v>
      </c>
      <c r="D60" s="145">
        <v>27458.86163834569</v>
      </c>
      <c r="E60" s="146"/>
      <c r="F60" s="145">
        <v>42827.2325949191</v>
      </c>
      <c r="G60" s="126">
        <v>234605.21</v>
      </c>
      <c r="H60" s="126">
        <v>0</v>
      </c>
      <c r="I60" s="126">
        <v>356.59</v>
      </c>
      <c r="J60" s="119"/>
      <c r="K60" s="119"/>
      <c r="L60" s="126">
        <f t="shared" si="2"/>
        <v>42827.2325949191</v>
      </c>
      <c r="M60" s="126">
        <f t="shared" si="0"/>
        <v>0</v>
      </c>
      <c r="N60" s="126">
        <f t="shared" si="1"/>
        <v>234961.8</v>
      </c>
    </row>
    <row r="61" spans="1:14" x14ac:dyDescent="0.2">
      <c r="A61" s="22" t="s">
        <v>138</v>
      </c>
      <c r="B61" s="14" t="s">
        <v>120</v>
      </c>
      <c r="C61" s="67" t="s">
        <v>139</v>
      </c>
      <c r="D61" s="145">
        <v>29803.521505478333</v>
      </c>
      <c r="E61" s="146"/>
      <c r="F61" s="145">
        <v>96264.721623180667</v>
      </c>
      <c r="G61" s="126">
        <v>256789.52</v>
      </c>
      <c r="H61" s="126">
        <v>11382.3</v>
      </c>
      <c r="I61" s="126">
        <v>11382.65</v>
      </c>
      <c r="J61" s="119"/>
      <c r="K61" s="119"/>
      <c r="L61" s="126">
        <f t="shared" si="2"/>
        <v>96264.721623180667</v>
      </c>
      <c r="M61" s="126">
        <f t="shared" si="0"/>
        <v>11382.3</v>
      </c>
      <c r="N61" s="126">
        <f t="shared" si="1"/>
        <v>268172.17</v>
      </c>
    </row>
    <row r="62" spans="1:14" x14ac:dyDescent="0.2">
      <c r="A62" s="22" t="s">
        <v>140</v>
      </c>
      <c r="B62" s="14" t="s">
        <v>120</v>
      </c>
      <c r="C62" s="67" t="s">
        <v>141</v>
      </c>
      <c r="D62" s="145">
        <v>0</v>
      </c>
      <c r="E62" s="146"/>
      <c r="F62" s="145">
        <v>0</v>
      </c>
      <c r="G62" s="126">
        <v>0</v>
      </c>
      <c r="H62" s="126">
        <v>0</v>
      </c>
      <c r="I62" s="126">
        <v>0</v>
      </c>
      <c r="J62" s="119"/>
      <c r="K62" s="119"/>
      <c r="L62" s="126">
        <f t="shared" si="2"/>
        <v>0</v>
      </c>
      <c r="M62" s="126">
        <f t="shared" si="0"/>
        <v>0</v>
      </c>
      <c r="N62" s="126">
        <f t="shared" si="1"/>
        <v>0</v>
      </c>
    </row>
    <row r="63" spans="1:14" x14ac:dyDescent="0.2">
      <c r="A63" s="22" t="s">
        <v>142</v>
      </c>
      <c r="B63" s="14" t="s">
        <v>120</v>
      </c>
      <c r="C63" s="67" t="s">
        <v>143</v>
      </c>
      <c r="D63" s="145">
        <v>126024.58621881898</v>
      </c>
      <c r="E63" s="146"/>
      <c r="F63" s="145">
        <v>97047.728150364666</v>
      </c>
      <c r="G63" s="126">
        <v>845082.53</v>
      </c>
      <c r="H63" s="126">
        <v>14536.73</v>
      </c>
      <c r="I63" s="126">
        <v>14536.73</v>
      </c>
      <c r="J63" s="119"/>
      <c r="K63" s="119"/>
      <c r="L63" s="126">
        <f t="shared" si="2"/>
        <v>97047.728150364666</v>
      </c>
      <c r="M63" s="126">
        <f t="shared" si="0"/>
        <v>14536.73</v>
      </c>
      <c r="N63" s="126">
        <f t="shared" si="1"/>
        <v>859619.26</v>
      </c>
    </row>
    <row r="64" spans="1:14" x14ac:dyDescent="0.2">
      <c r="A64" s="22" t="s">
        <v>144</v>
      </c>
      <c r="B64" s="14" t="s">
        <v>120</v>
      </c>
      <c r="C64" s="67" t="s">
        <v>145</v>
      </c>
      <c r="D64" s="145">
        <v>540747.90060352196</v>
      </c>
      <c r="E64" s="146"/>
      <c r="F64" s="145">
        <v>719650.32309310755</v>
      </c>
      <c r="G64" s="126">
        <v>4122263.44</v>
      </c>
      <c r="H64" s="126">
        <v>68744.429999999993</v>
      </c>
      <c r="I64" s="126">
        <v>68744.429999999993</v>
      </c>
      <c r="J64" s="119"/>
      <c r="K64" s="119"/>
      <c r="L64" s="126">
        <f t="shared" si="2"/>
        <v>719650.32309310755</v>
      </c>
      <c r="M64" s="126">
        <f t="shared" si="0"/>
        <v>68744.429999999993</v>
      </c>
      <c r="N64" s="126">
        <f t="shared" si="1"/>
        <v>4191007.87</v>
      </c>
    </row>
    <row r="65" spans="1:14" x14ac:dyDescent="0.2">
      <c r="A65" s="22" t="s">
        <v>146</v>
      </c>
      <c r="B65" s="14" t="s">
        <v>120</v>
      </c>
      <c r="C65" s="67" t="s">
        <v>147</v>
      </c>
      <c r="D65" s="145">
        <v>0</v>
      </c>
      <c r="E65" s="146"/>
      <c r="F65" s="145">
        <v>0</v>
      </c>
      <c r="G65" s="126">
        <v>0</v>
      </c>
      <c r="H65" s="126">
        <v>0</v>
      </c>
      <c r="I65" s="126">
        <v>0</v>
      </c>
      <c r="J65" s="119"/>
      <c r="K65" s="119"/>
      <c r="L65" s="126">
        <f t="shared" si="2"/>
        <v>0</v>
      </c>
      <c r="M65" s="126">
        <f t="shared" si="0"/>
        <v>0</v>
      </c>
      <c r="N65" s="126">
        <f t="shared" si="1"/>
        <v>0</v>
      </c>
    </row>
    <row r="66" spans="1:14" x14ac:dyDescent="0.2">
      <c r="A66" s="22" t="s">
        <v>148</v>
      </c>
      <c r="B66" s="14" t="s">
        <v>120</v>
      </c>
      <c r="C66" s="67" t="s">
        <v>149</v>
      </c>
      <c r="D66" s="145">
        <v>46360.235031987999</v>
      </c>
      <c r="E66" s="146"/>
      <c r="F66" s="145">
        <v>71916.441048350258</v>
      </c>
      <c r="G66" s="126">
        <v>278495.76</v>
      </c>
      <c r="H66" s="126">
        <v>3052.2</v>
      </c>
      <c r="I66" s="126">
        <v>3052.2</v>
      </c>
      <c r="J66" s="119"/>
      <c r="K66" s="119"/>
      <c r="L66" s="126">
        <f t="shared" si="2"/>
        <v>71916.441048350258</v>
      </c>
      <c r="M66" s="126">
        <f t="shared" si="0"/>
        <v>3052.2</v>
      </c>
      <c r="N66" s="126">
        <f t="shared" si="1"/>
        <v>281547.96000000002</v>
      </c>
    </row>
    <row r="67" spans="1:14" x14ac:dyDescent="0.2">
      <c r="A67" s="22" t="s">
        <v>150</v>
      </c>
      <c r="B67" s="14" t="s">
        <v>151</v>
      </c>
      <c r="C67" s="67" t="s">
        <v>152</v>
      </c>
      <c r="D67" s="145">
        <v>33455.166413819046</v>
      </c>
      <c r="E67" s="146"/>
      <c r="F67" s="145">
        <v>32736.683652520547</v>
      </c>
      <c r="G67" s="126">
        <v>146571.66</v>
      </c>
      <c r="H67" s="126">
        <v>33998</v>
      </c>
      <c r="I67" s="126">
        <v>33998</v>
      </c>
      <c r="J67" s="119"/>
      <c r="K67" s="119"/>
      <c r="L67" s="126">
        <f t="shared" si="2"/>
        <v>32736.683652520547</v>
      </c>
      <c r="M67" s="126">
        <f t="shared" si="0"/>
        <v>33998</v>
      </c>
      <c r="N67" s="126">
        <f t="shared" si="1"/>
        <v>180569.66</v>
      </c>
    </row>
    <row r="68" spans="1:14" x14ac:dyDescent="0.2">
      <c r="A68" s="22" t="s">
        <v>153</v>
      </c>
      <c r="B68" s="14" t="s">
        <v>151</v>
      </c>
      <c r="C68" s="67" t="s">
        <v>154</v>
      </c>
      <c r="D68" s="145">
        <v>91218.39571902543</v>
      </c>
      <c r="E68" s="146"/>
      <c r="F68" s="145">
        <v>88368.1139973112</v>
      </c>
      <c r="G68" s="126">
        <v>385068.17</v>
      </c>
      <c r="H68" s="126">
        <v>0</v>
      </c>
      <c r="I68" s="126">
        <v>0</v>
      </c>
      <c r="J68" s="119"/>
      <c r="K68" s="119"/>
      <c r="L68" s="126">
        <f t="shared" si="2"/>
        <v>88368.1139973112</v>
      </c>
      <c r="M68" s="126">
        <f t="shared" si="0"/>
        <v>0</v>
      </c>
      <c r="N68" s="126">
        <f t="shared" si="1"/>
        <v>385068.17</v>
      </c>
    </row>
    <row r="69" spans="1:14" x14ac:dyDescent="0.2">
      <c r="A69" s="22" t="s">
        <v>155</v>
      </c>
      <c r="B69" s="14" t="s">
        <v>151</v>
      </c>
      <c r="C69" s="67" t="s">
        <v>156</v>
      </c>
      <c r="D69" s="145">
        <v>0</v>
      </c>
      <c r="E69" s="146"/>
      <c r="F69" s="145">
        <v>0</v>
      </c>
      <c r="G69" s="126">
        <v>0</v>
      </c>
      <c r="H69" s="126">
        <v>0</v>
      </c>
      <c r="I69" s="126">
        <v>0</v>
      </c>
      <c r="J69" s="119"/>
      <c r="K69" s="119"/>
      <c r="L69" s="126">
        <f t="shared" ref="L69:L132" si="3">F69</f>
        <v>0</v>
      </c>
      <c r="M69" s="126">
        <f t="shared" ref="M69:M132" si="4">H69</f>
        <v>0</v>
      </c>
      <c r="N69" s="126">
        <f t="shared" ref="N69:N132" si="5">G69+I69</f>
        <v>0</v>
      </c>
    </row>
    <row r="70" spans="1:14" x14ac:dyDescent="0.2">
      <c r="A70" s="22" t="s">
        <v>157</v>
      </c>
      <c r="B70" s="14" t="s">
        <v>158</v>
      </c>
      <c r="C70" s="67" t="s">
        <v>159</v>
      </c>
      <c r="D70" s="145">
        <v>0</v>
      </c>
      <c r="E70" s="146"/>
      <c r="F70" s="145">
        <v>0</v>
      </c>
      <c r="G70" s="126">
        <v>0</v>
      </c>
      <c r="H70" s="126">
        <v>0</v>
      </c>
      <c r="I70" s="126">
        <v>0</v>
      </c>
      <c r="J70" s="119"/>
      <c r="K70" s="119"/>
      <c r="L70" s="126">
        <f t="shared" si="3"/>
        <v>0</v>
      </c>
      <c r="M70" s="126">
        <f t="shared" si="4"/>
        <v>0</v>
      </c>
      <c r="N70" s="126">
        <f t="shared" si="5"/>
        <v>0</v>
      </c>
    </row>
    <row r="71" spans="1:14" x14ac:dyDescent="0.2">
      <c r="A71" s="22" t="s">
        <v>160</v>
      </c>
      <c r="B71" s="14" t="s">
        <v>158</v>
      </c>
      <c r="C71" s="67" t="s">
        <v>161</v>
      </c>
      <c r="D71" s="145">
        <v>79495.684342325141</v>
      </c>
      <c r="E71" s="146"/>
      <c r="F71" s="145">
        <v>63174.062693604443</v>
      </c>
      <c r="G71" s="126">
        <v>208230.66</v>
      </c>
      <c r="H71" s="126">
        <v>19821</v>
      </c>
      <c r="I71" s="126">
        <v>19820.89</v>
      </c>
      <c r="J71" s="119"/>
      <c r="K71" s="119"/>
      <c r="L71" s="126">
        <f t="shared" si="3"/>
        <v>63174.062693604443</v>
      </c>
      <c r="M71" s="126">
        <f t="shared" si="4"/>
        <v>19821</v>
      </c>
      <c r="N71" s="126">
        <f t="shared" si="5"/>
        <v>228051.55</v>
      </c>
    </row>
    <row r="72" spans="1:14" x14ac:dyDescent="0.2">
      <c r="A72" s="22" t="s">
        <v>162</v>
      </c>
      <c r="B72" s="14" t="s">
        <v>158</v>
      </c>
      <c r="C72" s="67" t="s">
        <v>495</v>
      </c>
      <c r="D72" s="145">
        <v>0</v>
      </c>
      <c r="E72" s="146"/>
      <c r="F72" s="145">
        <v>0</v>
      </c>
      <c r="G72" s="126">
        <v>0</v>
      </c>
      <c r="H72" s="126">
        <v>0</v>
      </c>
      <c r="I72" s="126">
        <v>0</v>
      </c>
      <c r="J72" s="119"/>
      <c r="K72" s="119"/>
      <c r="L72" s="126">
        <f t="shared" si="3"/>
        <v>0</v>
      </c>
      <c r="M72" s="126">
        <f t="shared" si="4"/>
        <v>0</v>
      </c>
      <c r="N72" s="126">
        <f t="shared" si="5"/>
        <v>0</v>
      </c>
    </row>
    <row r="73" spans="1:14" x14ac:dyDescent="0.2">
      <c r="A73" s="22" t="s">
        <v>163</v>
      </c>
      <c r="B73" s="14" t="s">
        <v>164</v>
      </c>
      <c r="C73" s="67" t="s">
        <v>165</v>
      </c>
      <c r="D73" s="145">
        <v>0</v>
      </c>
      <c r="E73" s="146"/>
      <c r="F73" s="145">
        <v>0</v>
      </c>
      <c r="G73" s="126">
        <v>0</v>
      </c>
      <c r="H73" s="126">
        <v>0</v>
      </c>
      <c r="I73" s="126">
        <v>0</v>
      </c>
      <c r="J73" s="119"/>
      <c r="K73" s="119"/>
      <c r="L73" s="126">
        <f t="shared" si="3"/>
        <v>0</v>
      </c>
      <c r="M73" s="126">
        <f t="shared" si="4"/>
        <v>0</v>
      </c>
      <c r="N73" s="126">
        <f t="shared" si="5"/>
        <v>0</v>
      </c>
    </row>
    <row r="74" spans="1:14" x14ac:dyDescent="0.2">
      <c r="A74" s="22" t="s">
        <v>166</v>
      </c>
      <c r="B74" s="14" t="s">
        <v>167</v>
      </c>
      <c r="C74" s="67" t="s">
        <v>168</v>
      </c>
      <c r="D74" s="145">
        <v>41509.182264178628</v>
      </c>
      <c r="E74" s="146"/>
      <c r="F74" s="145">
        <v>39849.01671698202</v>
      </c>
      <c r="G74" s="126">
        <v>164648.24</v>
      </c>
      <c r="H74" s="126">
        <v>18320</v>
      </c>
      <c r="I74" s="126">
        <v>0</v>
      </c>
      <c r="J74" s="119"/>
      <c r="K74" s="119"/>
      <c r="L74" s="126">
        <f t="shared" si="3"/>
        <v>39849.01671698202</v>
      </c>
      <c r="M74" s="126">
        <f t="shared" si="4"/>
        <v>18320</v>
      </c>
      <c r="N74" s="126">
        <f t="shared" si="5"/>
        <v>164648.24</v>
      </c>
    </row>
    <row r="75" spans="1:14" x14ac:dyDescent="0.2">
      <c r="A75" s="22" t="s">
        <v>169</v>
      </c>
      <c r="B75" s="14" t="s">
        <v>167</v>
      </c>
      <c r="C75" s="67" t="s">
        <v>170</v>
      </c>
      <c r="D75" s="145">
        <v>579.21252687830201</v>
      </c>
      <c r="E75" s="146"/>
      <c r="F75" s="145">
        <v>7503.3680350926215</v>
      </c>
      <c r="G75" s="126">
        <v>69151.070000000007</v>
      </c>
      <c r="H75" s="126">
        <v>3819.93</v>
      </c>
      <c r="I75" s="126">
        <v>3819.9300000000003</v>
      </c>
      <c r="J75" s="119"/>
      <c r="K75" s="119"/>
      <c r="L75" s="126">
        <f t="shared" si="3"/>
        <v>7503.3680350926215</v>
      </c>
      <c r="M75" s="126">
        <f t="shared" si="4"/>
        <v>3819.93</v>
      </c>
      <c r="N75" s="126">
        <f t="shared" si="5"/>
        <v>72971</v>
      </c>
    </row>
    <row r="76" spans="1:14" x14ac:dyDescent="0.2">
      <c r="A76" s="22" t="s">
        <v>171</v>
      </c>
      <c r="B76" s="14" t="s">
        <v>172</v>
      </c>
      <c r="C76" s="67" t="s">
        <v>173</v>
      </c>
      <c r="D76" s="145">
        <v>42827.563945871021</v>
      </c>
      <c r="E76" s="146"/>
      <c r="F76" s="145">
        <v>42066.521287394426</v>
      </c>
      <c r="G76" s="126">
        <v>202678.38</v>
      </c>
      <c r="H76" s="126">
        <v>15454</v>
      </c>
      <c r="I76" s="126">
        <v>15454</v>
      </c>
      <c r="J76" s="119"/>
      <c r="K76" s="119"/>
      <c r="L76" s="126">
        <f t="shared" si="3"/>
        <v>42066.521287394426</v>
      </c>
      <c r="M76" s="126">
        <f t="shared" si="4"/>
        <v>15454</v>
      </c>
      <c r="N76" s="126">
        <f t="shared" si="5"/>
        <v>218132.38</v>
      </c>
    </row>
    <row r="77" spans="1:14" x14ac:dyDescent="0.2">
      <c r="A77" s="22" t="s">
        <v>174</v>
      </c>
      <c r="B77" s="14" t="s">
        <v>175</v>
      </c>
      <c r="C77" s="67" t="s">
        <v>176</v>
      </c>
      <c r="D77" s="145">
        <v>0</v>
      </c>
      <c r="E77" s="146"/>
      <c r="F77" s="145">
        <v>0</v>
      </c>
      <c r="G77" s="126">
        <v>0</v>
      </c>
      <c r="H77" s="126">
        <v>0</v>
      </c>
      <c r="I77" s="126">
        <v>0</v>
      </c>
      <c r="J77" s="119"/>
      <c r="K77" s="119"/>
      <c r="L77" s="126">
        <f t="shared" si="3"/>
        <v>0</v>
      </c>
      <c r="M77" s="126">
        <f t="shared" si="4"/>
        <v>0</v>
      </c>
      <c r="N77" s="126">
        <f t="shared" si="5"/>
        <v>0</v>
      </c>
    </row>
    <row r="78" spans="1:14" x14ac:dyDescent="0.2">
      <c r="A78" s="22" t="s">
        <v>177</v>
      </c>
      <c r="B78" s="14" t="s">
        <v>178</v>
      </c>
      <c r="C78" s="67" t="s">
        <v>179</v>
      </c>
      <c r="D78" s="145">
        <v>191.34925586320156</v>
      </c>
      <c r="E78" s="146"/>
      <c r="F78" s="145">
        <v>15416.564394079913</v>
      </c>
      <c r="G78" s="126">
        <v>58917.62</v>
      </c>
      <c r="H78" s="126">
        <v>0</v>
      </c>
      <c r="I78" s="126">
        <v>0</v>
      </c>
      <c r="J78" s="119"/>
      <c r="K78" s="119"/>
      <c r="L78" s="126">
        <f t="shared" si="3"/>
        <v>15416.564394079913</v>
      </c>
      <c r="M78" s="126">
        <f t="shared" si="4"/>
        <v>0</v>
      </c>
      <c r="N78" s="126">
        <f t="shared" si="5"/>
        <v>58917.62</v>
      </c>
    </row>
    <row r="79" spans="1:14" x14ac:dyDescent="0.2">
      <c r="A79" s="22" t="s">
        <v>180</v>
      </c>
      <c r="B79" s="14" t="s">
        <v>178</v>
      </c>
      <c r="C79" s="67" t="s">
        <v>181</v>
      </c>
      <c r="D79" s="145">
        <v>27960.406031734547</v>
      </c>
      <c r="E79" s="146"/>
      <c r="F79" s="145">
        <v>23821.872818063199</v>
      </c>
      <c r="G79" s="126">
        <v>137323.07</v>
      </c>
      <c r="H79" s="126">
        <v>16638.580000000002</v>
      </c>
      <c r="I79" s="126">
        <v>16638.580000000002</v>
      </c>
      <c r="J79" s="119"/>
      <c r="K79" s="119"/>
      <c r="L79" s="126">
        <f t="shared" si="3"/>
        <v>23821.872818063199</v>
      </c>
      <c r="M79" s="126">
        <f t="shared" si="4"/>
        <v>16638.580000000002</v>
      </c>
      <c r="N79" s="126">
        <f t="shared" si="5"/>
        <v>153961.65000000002</v>
      </c>
    </row>
    <row r="80" spans="1:14" x14ac:dyDescent="0.2">
      <c r="A80" s="22" t="s">
        <v>182</v>
      </c>
      <c r="B80" s="14" t="s">
        <v>183</v>
      </c>
      <c r="C80" s="67" t="s">
        <v>184</v>
      </c>
      <c r="D80" s="145">
        <v>0</v>
      </c>
      <c r="E80" s="146"/>
      <c r="F80" s="145">
        <v>43643.48188660411</v>
      </c>
      <c r="G80" s="126">
        <v>167525.29999999999</v>
      </c>
      <c r="H80" s="126">
        <v>22591</v>
      </c>
      <c r="I80" s="126">
        <v>22591</v>
      </c>
      <c r="J80" s="119"/>
      <c r="K80" s="119"/>
      <c r="L80" s="126">
        <f t="shared" si="3"/>
        <v>43643.48188660411</v>
      </c>
      <c r="M80" s="126">
        <f t="shared" si="4"/>
        <v>22591</v>
      </c>
      <c r="N80" s="126">
        <f t="shared" si="5"/>
        <v>190116.3</v>
      </c>
    </row>
    <row r="81" spans="1:14" x14ac:dyDescent="0.2">
      <c r="A81" s="22" t="s">
        <v>185</v>
      </c>
      <c r="B81" s="14" t="s">
        <v>186</v>
      </c>
      <c r="C81" s="67" t="s">
        <v>187</v>
      </c>
      <c r="D81" s="145">
        <v>3454439.7949913531</v>
      </c>
      <c r="E81" s="146"/>
      <c r="F81" s="145">
        <v>2853793.7843737365</v>
      </c>
      <c r="G81" s="126">
        <v>13135106.35</v>
      </c>
      <c r="H81" s="126">
        <v>387166.2</v>
      </c>
      <c r="I81" s="126">
        <v>387166.2</v>
      </c>
      <c r="J81" s="119"/>
      <c r="K81" s="119"/>
      <c r="L81" s="126">
        <f t="shared" si="3"/>
        <v>2853793.7843737365</v>
      </c>
      <c r="M81" s="126">
        <f t="shared" si="4"/>
        <v>387166.2</v>
      </c>
      <c r="N81" s="126">
        <f t="shared" si="5"/>
        <v>13522272.549999999</v>
      </c>
    </row>
    <row r="82" spans="1:14" x14ac:dyDescent="0.2">
      <c r="A82" s="22" t="s">
        <v>188</v>
      </c>
      <c r="B82" s="14" t="s">
        <v>189</v>
      </c>
      <c r="C82" s="67" t="s">
        <v>190</v>
      </c>
      <c r="D82" s="145">
        <v>13727.291556514059</v>
      </c>
      <c r="E82" s="146"/>
      <c r="F82" s="145">
        <v>26733.254854160547</v>
      </c>
      <c r="G82" s="126">
        <v>129659.3</v>
      </c>
      <c r="H82" s="126">
        <v>4416</v>
      </c>
      <c r="I82" s="126">
        <v>4416</v>
      </c>
      <c r="J82" s="119"/>
      <c r="K82" s="119"/>
      <c r="L82" s="126">
        <f t="shared" si="3"/>
        <v>26733.254854160547</v>
      </c>
      <c r="M82" s="126">
        <f t="shared" si="4"/>
        <v>4416</v>
      </c>
      <c r="N82" s="126">
        <f t="shared" si="5"/>
        <v>134075.29999999999</v>
      </c>
    </row>
    <row r="83" spans="1:14" x14ac:dyDescent="0.2">
      <c r="A83" s="22" t="s">
        <v>191</v>
      </c>
      <c r="B83" s="14" t="s">
        <v>189</v>
      </c>
      <c r="C83" s="67" t="s">
        <v>192</v>
      </c>
      <c r="D83" s="145">
        <v>0</v>
      </c>
      <c r="E83" s="146"/>
      <c r="F83" s="145">
        <v>0</v>
      </c>
      <c r="G83" s="126">
        <v>0</v>
      </c>
      <c r="H83" s="126">
        <v>0</v>
      </c>
      <c r="I83" s="126">
        <v>0</v>
      </c>
      <c r="J83" s="119"/>
      <c r="K83" s="119"/>
      <c r="L83" s="126">
        <f t="shared" si="3"/>
        <v>0</v>
      </c>
      <c r="M83" s="126">
        <f t="shared" si="4"/>
        <v>0</v>
      </c>
      <c r="N83" s="126">
        <f t="shared" si="5"/>
        <v>0</v>
      </c>
    </row>
    <row r="84" spans="1:14" x14ac:dyDescent="0.2">
      <c r="A84" s="22" t="s">
        <v>193</v>
      </c>
      <c r="B84" s="14" t="s">
        <v>194</v>
      </c>
      <c r="C84" s="67" t="s">
        <v>195</v>
      </c>
      <c r="D84" s="145">
        <v>18199.072832015328</v>
      </c>
      <c r="E84" s="146"/>
      <c r="F84" s="145">
        <v>0</v>
      </c>
      <c r="G84" s="126">
        <v>0</v>
      </c>
      <c r="H84" s="126">
        <v>0</v>
      </c>
      <c r="I84" s="126">
        <v>0</v>
      </c>
      <c r="J84" s="119"/>
      <c r="K84" s="119"/>
      <c r="L84" s="126">
        <f t="shared" si="3"/>
        <v>0</v>
      </c>
      <c r="M84" s="126">
        <f t="shared" si="4"/>
        <v>0</v>
      </c>
      <c r="N84" s="126">
        <f t="shared" si="5"/>
        <v>0</v>
      </c>
    </row>
    <row r="85" spans="1:14" x14ac:dyDescent="0.2">
      <c r="A85" s="22" t="s">
        <v>196</v>
      </c>
      <c r="B85" s="14" t="s">
        <v>194</v>
      </c>
      <c r="C85" s="67" t="s">
        <v>197</v>
      </c>
      <c r="D85" s="145">
        <v>5614.6343216710984</v>
      </c>
      <c r="E85" s="146"/>
      <c r="F85" s="145">
        <v>8720.1445662587939</v>
      </c>
      <c r="G85" s="126">
        <v>75326.83</v>
      </c>
      <c r="H85" s="126">
        <v>0</v>
      </c>
      <c r="I85" s="126">
        <v>0</v>
      </c>
      <c r="J85" s="119"/>
      <c r="K85" s="119"/>
      <c r="L85" s="126">
        <f t="shared" si="3"/>
        <v>8720.1445662587939</v>
      </c>
      <c r="M85" s="126">
        <f t="shared" si="4"/>
        <v>0</v>
      </c>
      <c r="N85" s="126">
        <f t="shared" si="5"/>
        <v>75326.83</v>
      </c>
    </row>
    <row r="86" spans="1:14" x14ac:dyDescent="0.2">
      <c r="A86" s="22" t="s">
        <v>198</v>
      </c>
      <c r="B86" s="14" t="s">
        <v>194</v>
      </c>
      <c r="C86" s="67" t="s">
        <v>199</v>
      </c>
      <c r="D86" s="145">
        <v>32764.677674943781</v>
      </c>
      <c r="E86" s="146"/>
      <c r="F86" s="145">
        <v>43426.542777131086</v>
      </c>
      <c r="G86" s="126">
        <v>163960.51999999999</v>
      </c>
      <c r="H86" s="126">
        <v>0</v>
      </c>
      <c r="I86" s="126">
        <v>0</v>
      </c>
      <c r="J86" s="119"/>
      <c r="K86" s="119"/>
      <c r="L86" s="126">
        <f t="shared" si="3"/>
        <v>43426.542777131086</v>
      </c>
      <c r="M86" s="126">
        <f t="shared" si="4"/>
        <v>0</v>
      </c>
      <c r="N86" s="126">
        <f t="shared" si="5"/>
        <v>163960.51999999999</v>
      </c>
    </row>
    <row r="87" spans="1:14" x14ac:dyDescent="0.2">
      <c r="A87" s="22" t="s">
        <v>200</v>
      </c>
      <c r="B87" s="14" t="s">
        <v>194</v>
      </c>
      <c r="C87" s="67" t="s">
        <v>201</v>
      </c>
      <c r="D87" s="145">
        <v>0</v>
      </c>
      <c r="E87" s="146"/>
      <c r="F87" s="145">
        <v>0</v>
      </c>
      <c r="G87" s="126">
        <v>0</v>
      </c>
      <c r="H87" s="126">
        <v>0</v>
      </c>
      <c r="I87" s="126">
        <v>0</v>
      </c>
      <c r="J87" s="119"/>
      <c r="K87" s="119"/>
      <c r="L87" s="126">
        <f t="shared" si="3"/>
        <v>0</v>
      </c>
      <c r="M87" s="126">
        <f t="shared" si="4"/>
        <v>0</v>
      </c>
      <c r="N87" s="126">
        <f t="shared" si="5"/>
        <v>0</v>
      </c>
    </row>
    <row r="88" spans="1:14" x14ac:dyDescent="0.2">
      <c r="A88" s="22" t="s">
        <v>202</v>
      </c>
      <c r="B88" s="14" t="s">
        <v>194</v>
      </c>
      <c r="C88" s="67" t="s">
        <v>203</v>
      </c>
      <c r="D88" s="145">
        <v>29994.730312852687</v>
      </c>
      <c r="E88" s="146"/>
      <c r="F88" s="145">
        <v>29585.349488465457</v>
      </c>
      <c r="G88" s="126">
        <v>192323.01</v>
      </c>
      <c r="H88" s="126">
        <v>0</v>
      </c>
      <c r="I88" s="126">
        <v>0</v>
      </c>
      <c r="J88" s="119"/>
      <c r="K88" s="119"/>
      <c r="L88" s="126">
        <f t="shared" si="3"/>
        <v>29585.349488465457</v>
      </c>
      <c r="M88" s="126">
        <f t="shared" si="4"/>
        <v>0</v>
      </c>
      <c r="N88" s="126">
        <f t="shared" si="5"/>
        <v>192323.01</v>
      </c>
    </row>
    <row r="89" spans="1:14" x14ac:dyDescent="0.2">
      <c r="A89" s="22" t="s">
        <v>204</v>
      </c>
      <c r="B89" s="14" t="s">
        <v>205</v>
      </c>
      <c r="C89" s="67" t="s">
        <v>206</v>
      </c>
      <c r="D89" s="145">
        <v>33879.688766835468</v>
      </c>
      <c r="E89" s="146"/>
      <c r="F89" s="145">
        <v>40744.971081244628</v>
      </c>
      <c r="G89" s="126">
        <v>188340.66</v>
      </c>
      <c r="H89" s="126">
        <v>30758.02</v>
      </c>
      <c r="I89" s="126">
        <v>30758.02</v>
      </c>
      <c r="J89" s="119"/>
      <c r="K89" s="119"/>
      <c r="L89" s="126">
        <f t="shared" si="3"/>
        <v>40744.971081244628</v>
      </c>
      <c r="M89" s="126">
        <f t="shared" si="4"/>
        <v>30758.02</v>
      </c>
      <c r="N89" s="126">
        <f t="shared" si="5"/>
        <v>219098.68</v>
      </c>
    </row>
    <row r="90" spans="1:14" x14ac:dyDescent="0.2">
      <c r="A90" s="22" t="s">
        <v>207</v>
      </c>
      <c r="B90" s="14" t="s">
        <v>208</v>
      </c>
      <c r="C90" s="67" t="s">
        <v>209</v>
      </c>
      <c r="D90" s="145">
        <v>125136.91495960526</v>
      </c>
      <c r="E90" s="146"/>
      <c r="F90" s="145">
        <v>196835.26839946091</v>
      </c>
      <c r="G90" s="126">
        <v>910599.63</v>
      </c>
      <c r="H90" s="126">
        <v>23122</v>
      </c>
      <c r="I90" s="126">
        <v>23122</v>
      </c>
      <c r="J90" s="119"/>
      <c r="K90" s="119"/>
      <c r="L90" s="126">
        <f t="shared" si="3"/>
        <v>196835.26839946091</v>
      </c>
      <c r="M90" s="126">
        <f t="shared" si="4"/>
        <v>23122</v>
      </c>
      <c r="N90" s="126">
        <f t="shared" si="5"/>
        <v>933721.63</v>
      </c>
    </row>
    <row r="91" spans="1:14" x14ac:dyDescent="0.2">
      <c r="A91" s="22" t="s">
        <v>210</v>
      </c>
      <c r="B91" s="14" t="s">
        <v>208</v>
      </c>
      <c r="C91" s="67" t="s">
        <v>211</v>
      </c>
      <c r="D91" s="145">
        <v>135005.94470256707</v>
      </c>
      <c r="E91" s="146"/>
      <c r="F91" s="145">
        <v>74795.530418816896</v>
      </c>
      <c r="G91" s="126">
        <v>438676.71</v>
      </c>
      <c r="H91" s="126">
        <v>20793</v>
      </c>
      <c r="I91" s="126">
        <v>19494.52</v>
      </c>
      <c r="J91" s="119"/>
      <c r="K91" s="119"/>
      <c r="L91" s="126">
        <f t="shared" si="3"/>
        <v>74795.530418816896</v>
      </c>
      <c r="M91" s="126">
        <f t="shared" si="4"/>
        <v>20793</v>
      </c>
      <c r="N91" s="126">
        <f t="shared" si="5"/>
        <v>458171.23000000004</v>
      </c>
    </row>
    <row r="92" spans="1:14" x14ac:dyDescent="0.2">
      <c r="A92" s="22" t="s">
        <v>212</v>
      </c>
      <c r="B92" s="14" t="s">
        <v>208</v>
      </c>
      <c r="C92" s="67" t="s">
        <v>213</v>
      </c>
      <c r="D92" s="145">
        <v>58389.62837395614</v>
      </c>
      <c r="E92" s="146"/>
      <c r="F92" s="145">
        <v>51766.134086818842</v>
      </c>
      <c r="G92" s="126">
        <v>286694.71999999997</v>
      </c>
      <c r="H92" s="126">
        <v>0</v>
      </c>
      <c r="I92" s="126">
        <v>0</v>
      </c>
      <c r="J92" s="119"/>
      <c r="K92" s="119"/>
      <c r="L92" s="126">
        <f t="shared" si="3"/>
        <v>51766.134086818842</v>
      </c>
      <c r="M92" s="126">
        <f t="shared" si="4"/>
        <v>0</v>
      </c>
      <c r="N92" s="126">
        <f t="shared" si="5"/>
        <v>286694.71999999997</v>
      </c>
    </row>
    <row r="93" spans="1:14" x14ac:dyDescent="0.2">
      <c r="A93" s="22" t="s">
        <v>214</v>
      </c>
      <c r="B93" s="14" t="s">
        <v>215</v>
      </c>
      <c r="C93" s="67" t="s">
        <v>216</v>
      </c>
      <c r="D93" s="145">
        <v>1125272.1142075176</v>
      </c>
      <c r="E93" s="146"/>
      <c r="F93" s="145">
        <v>987571.23271283589</v>
      </c>
      <c r="G93" s="126">
        <v>4238067.7</v>
      </c>
      <c r="H93" s="126">
        <v>148238</v>
      </c>
      <c r="I93" s="126">
        <v>148238</v>
      </c>
      <c r="J93" s="119"/>
      <c r="K93" s="119"/>
      <c r="L93" s="126">
        <f t="shared" si="3"/>
        <v>987571.23271283589</v>
      </c>
      <c r="M93" s="126">
        <f t="shared" si="4"/>
        <v>148238</v>
      </c>
      <c r="N93" s="126">
        <f t="shared" si="5"/>
        <v>4386305.7</v>
      </c>
    </row>
    <row r="94" spans="1:14" x14ac:dyDescent="0.2">
      <c r="A94" s="22" t="s">
        <v>217</v>
      </c>
      <c r="B94" s="14" t="s">
        <v>215</v>
      </c>
      <c r="C94" s="67" t="s">
        <v>218</v>
      </c>
      <c r="D94" s="145">
        <v>314228.13576732768</v>
      </c>
      <c r="E94" s="146"/>
      <c r="F94" s="145">
        <v>446564.61011210864</v>
      </c>
      <c r="G94" s="126">
        <v>2361883.9700000002</v>
      </c>
      <c r="H94" s="126">
        <v>126348</v>
      </c>
      <c r="I94" s="126">
        <v>120062.88</v>
      </c>
      <c r="J94" s="119"/>
      <c r="K94" s="119"/>
      <c r="L94" s="126">
        <f t="shared" si="3"/>
        <v>446564.61011210864</v>
      </c>
      <c r="M94" s="126">
        <f t="shared" si="4"/>
        <v>126348</v>
      </c>
      <c r="N94" s="126">
        <f t="shared" si="5"/>
        <v>2481946.85</v>
      </c>
    </row>
    <row r="95" spans="1:14" x14ac:dyDescent="0.2">
      <c r="A95" s="22" t="s">
        <v>219</v>
      </c>
      <c r="B95" s="14" t="s">
        <v>215</v>
      </c>
      <c r="C95" s="67" t="s">
        <v>220</v>
      </c>
      <c r="D95" s="145">
        <v>2248.4636527829462</v>
      </c>
      <c r="E95" s="146"/>
      <c r="F95" s="145">
        <v>23451.909827822674</v>
      </c>
      <c r="G95" s="126">
        <v>119035.56</v>
      </c>
      <c r="H95" s="126">
        <v>13560</v>
      </c>
      <c r="I95" s="126">
        <v>13560</v>
      </c>
      <c r="J95" s="119"/>
      <c r="K95" s="119"/>
      <c r="L95" s="126">
        <f t="shared" si="3"/>
        <v>23451.909827822674</v>
      </c>
      <c r="M95" s="126">
        <f t="shared" si="4"/>
        <v>13560</v>
      </c>
      <c r="N95" s="126">
        <f t="shared" si="5"/>
        <v>132595.56</v>
      </c>
    </row>
    <row r="96" spans="1:14" x14ac:dyDescent="0.2">
      <c r="A96" s="22" t="s">
        <v>221</v>
      </c>
      <c r="B96" s="14" t="s">
        <v>222</v>
      </c>
      <c r="C96" s="67" t="s">
        <v>223</v>
      </c>
      <c r="D96" s="145">
        <v>57239.817354237057</v>
      </c>
      <c r="E96" s="146"/>
      <c r="F96" s="145">
        <v>44157.843970581496</v>
      </c>
      <c r="G96" s="126">
        <v>215035.01</v>
      </c>
      <c r="H96" s="126">
        <v>8946.49</v>
      </c>
      <c r="I96" s="126">
        <v>8946.49</v>
      </c>
      <c r="J96" s="119"/>
      <c r="K96" s="119"/>
      <c r="L96" s="126">
        <f t="shared" si="3"/>
        <v>44157.843970581496</v>
      </c>
      <c r="M96" s="126">
        <f t="shared" si="4"/>
        <v>8946.49</v>
      </c>
      <c r="N96" s="126">
        <f t="shared" si="5"/>
        <v>223981.5</v>
      </c>
    </row>
    <row r="97" spans="1:14" x14ac:dyDescent="0.2">
      <c r="A97" s="22" t="s">
        <v>224</v>
      </c>
      <c r="B97" s="14" t="s">
        <v>222</v>
      </c>
      <c r="C97" s="67" t="s">
        <v>225</v>
      </c>
      <c r="D97" s="145">
        <v>26594.16165476356</v>
      </c>
      <c r="E97" s="146"/>
      <c r="F97" s="145">
        <v>15385.274336572709</v>
      </c>
      <c r="G97" s="126">
        <v>64202.61</v>
      </c>
      <c r="H97" s="126">
        <v>0</v>
      </c>
      <c r="I97" s="126">
        <v>0</v>
      </c>
      <c r="J97" s="119"/>
      <c r="K97" s="119"/>
      <c r="L97" s="126">
        <f t="shared" si="3"/>
        <v>15385.274336572709</v>
      </c>
      <c r="M97" s="126">
        <f t="shared" si="4"/>
        <v>0</v>
      </c>
      <c r="N97" s="126">
        <f t="shared" si="5"/>
        <v>64202.61</v>
      </c>
    </row>
    <row r="98" spans="1:14" x14ac:dyDescent="0.2">
      <c r="A98" s="22" t="s">
        <v>226</v>
      </c>
      <c r="B98" s="14" t="s">
        <v>222</v>
      </c>
      <c r="C98" s="67" t="s">
        <v>227</v>
      </c>
      <c r="D98" s="145">
        <v>13191.785208868561</v>
      </c>
      <c r="E98" s="146"/>
      <c r="F98" s="145">
        <v>21116.24302198278</v>
      </c>
      <c r="G98" s="126">
        <v>76068.37</v>
      </c>
      <c r="H98" s="126">
        <v>5284.79</v>
      </c>
      <c r="I98" s="126">
        <v>5284.87</v>
      </c>
      <c r="J98" s="119"/>
      <c r="K98" s="119"/>
      <c r="L98" s="126">
        <f t="shared" si="3"/>
        <v>21116.24302198278</v>
      </c>
      <c r="M98" s="126">
        <f t="shared" si="4"/>
        <v>5284.79</v>
      </c>
      <c r="N98" s="126">
        <f t="shared" si="5"/>
        <v>81353.239999999991</v>
      </c>
    </row>
    <row r="99" spans="1:14" x14ac:dyDescent="0.2">
      <c r="A99" s="22" t="s">
        <v>228</v>
      </c>
      <c r="B99" s="14" t="s">
        <v>222</v>
      </c>
      <c r="C99" s="67" t="s">
        <v>229</v>
      </c>
      <c r="D99" s="145">
        <v>7218.9957091136594</v>
      </c>
      <c r="E99" s="146"/>
      <c r="F99" s="145">
        <v>1834.8886401167836</v>
      </c>
      <c r="G99" s="126">
        <v>25619.94</v>
      </c>
      <c r="H99" s="126">
        <v>10151.64</v>
      </c>
      <c r="I99" s="126">
        <v>10151.64</v>
      </c>
      <c r="J99" s="119"/>
      <c r="K99" s="119"/>
      <c r="L99" s="126">
        <f t="shared" si="3"/>
        <v>1834.8886401167836</v>
      </c>
      <c r="M99" s="126">
        <f t="shared" si="4"/>
        <v>10151.64</v>
      </c>
      <c r="N99" s="126">
        <f t="shared" si="5"/>
        <v>35771.58</v>
      </c>
    </row>
    <row r="100" spans="1:14" x14ac:dyDescent="0.2">
      <c r="A100" s="22" t="s">
        <v>230</v>
      </c>
      <c r="B100" s="14" t="s">
        <v>222</v>
      </c>
      <c r="C100" s="67" t="s">
        <v>231</v>
      </c>
      <c r="D100" s="145">
        <v>17975.808803624015</v>
      </c>
      <c r="E100" s="146"/>
      <c r="F100" s="145">
        <v>21963.710136644488</v>
      </c>
      <c r="G100" s="126">
        <v>79034.78</v>
      </c>
      <c r="H100" s="126">
        <v>6883.39</v>
      </c>
      <c r="I100" s="126">
        <v>7899.39</v>
      </c>
      <c r="J100" s="119"/>
      <c r="K100" s="119"/>
      <c r="L100" s="126">
        <f t="shared" si="3"/>
        <v>21963.710136644488</v>
      </c>
      <c r="M100" s="126">
        <f t="shared" si="4"/>
        <v>6883.39</v>
      </c>
      <c r="N100" s="126">
        <f t="shared" si="5"/>
        <v>86934.17</v>
      </c>
    </row>
    <row r="101" spans="1:14" x14ac:dyDescent="0.2">
      <c r="A101" s="22" t="s">
        <v>232</v>
      </c>
      <c r="B101" s="14" t="s">
        <v>222</v>
      </c>
      <c r="C101" s="67" t="s">
        <v>233</v>
      </c>
      <c r="D101" s="145">
        <v>12698.536791815321</v>
      </c>
      <c r="E101" s="146"/>
      <c r="F101" s="145">
        <v>4726.5070461437581</v>
      </c>
      <c r="G101" s="126">
        <v>53664.78</v>
      </c>
      <c r="H101" s="126">
        <v>3024</v>
      </c>
      <c r="I101" s="126">
        <v>3024</v>
      </c>
      <c r="J101" s="119"/>
      <c r="K101" s="119"/>
      <c r="L101" s="126">
        <f t="shared" si="3"/>
        <v>4726.5070461437581</v>
      </c>
      <c r="M101" s="126">
        <f t="shared" si="4"/>
        <v>3024</v>
      </c>
      <c r="N101" s="126">
        <f t="shared" si="5"/>
        <v>56688.78</v>
      </c>
    </row>
    <row r="102" spans="1:14" x14ac:dyDescent="0.2">
      <c r="A102" s="22" t="s">
        <v>234</v>
      </c>
      <c r="B102" s="14" t="s">
        <v>235</v>
      </c>
      <c r="C102" s="67" t="s">
        <v>236</v>
      </c>
      <c r="D102" s="145">
        <v>12336.454203638403</v>
      </c>
      <c r="E102" s="146"/>
      <c r="F102" s="145">
        <v>7458.6696234482288</v>
      </c>
      <c r="G102" s="126">
        <v>37317.35</v>
      </c>
      <c r="H102" s="126">
        <v>0</v>
      </c>
      <c r="I102" s="126">
        <v>0</v>
      </c>
      <c r="J102" s="119"/>
      <c r="K102" s="119"/>
      <c r="L102" s="126">
        <f t="shared" si="3"/>
        <v>7458.6696234482288</v>
      </c>
      <c r="M102" s="126">
        <f t="shared" si="4"/>
        <v>0</v>
      </c>
      <c r="N102" s="126">
        <f t="shared" si="5"/>
        <v>37317.35</v>
      </c>
    </row>
    <row r="103" spans="1:14" x14ac:dyDescent="0.2">
      <c r="A103" s="22" t="s">
        <v>237</v>
      </c>
      <c r="B103" s="14" t="s">
        <v>235</v>
      </c>
      <c r="C103" s="67" t="s">
        <v>238</v>
      </c>
      <c r="D103" s="145">
        <v>99654.386392621382</v>
      </c>
      <c r="E103" s="146"/>
      <c r="F103" s="145">
        <v>49949.941087647967</v>
      </c>
      <c r="G103" s="126">
        <v>230521.83</v>
      </c>
      <c r="H103" s="126">
        <v>0</v>
      </c>
      <c r="I103" s="126">
        <v>0</v>
      </c>
      <c r="J103" s="119"/>
      <c r="K103" s="119"/>
      <c r="L103" s="126">
        <f t="shared" si="3"/>
        <v>49949.941087647967</v>
      </c>
      <c r="M103" s="126">
        <f t="shared" si="4"/>
        <v>0</v>
      </c>
      <c r="N103" s="126">
        <f t="shared" si="5"/>
        <v>230521.83</v>
      </c>
    </row>
    <row r="104" spans="1:14" x14ac:dyDescent="0.2">
      <c r="A104" s="22" t="s">
        <v>239</v>
      </c>
      <c r="B104" s="14" t="s">
        <v>235</v>
      </c>
      <c r="C104" s="67" t="s">
        <v>240</v>
      </c>
      <c r="D104" s="145">
        <v>7929.6568379151695</v>
      </c>
      <c r="E104" s="146"/>
      <c r="F104" s="145">
        <v>0</v>
      </c>
      <c r="G104" s="126">
        <v>0</v>
      </c>
      <c r="H104" s="126">
        <v>0</v>
      </c>
      <c r="I104" s="126">
        <v>0</v>
      </c>
      <c r="J104" s="119"/>
      <c r="K104" s="119"/>
      <c r="L104" s="126">
        <f t="shared" si="3"/>
        <v>0</v>
      </c>
      <c r="M104" s="126">
        <f t="shared" si="4"/>
        <v>0</v>
      </c>
      <c r="N104" s="126">
        <f t="shared" si="5"/>
        <v>0</v>
      </c>
    </row>
    <row r="105" spans="1:14" x14ac:dyDescent="0.2">
      <c r="A105" s="22" t="s">
        <v>241</v>
      </c>
      <c r="B105" s="14" t="s">
        <v>242</v>
      </c>
      <c r="C105" s="67" t="s">
        <v>243</v>
      </c>
      <c r="D105" s="145">
        <v>163857.71305167838</v>
      </c>
      <c r="E105" s="146"/>
      <c r="F105" s="145">
        <v>66000.695745791396</v>
      </c>
      <c r="G105" s="126">
        <v>361227.18</v>
      </c>
      <c r="H105" s="126">
        <v>0</v>
      </c>
      <c r="I105" s="126">
        <v>0</v>
      </c>
      <c r="J105" s="119"/>
      <c r="K105" s="119"/>
      <c r="L105" s="126">
        <f t="shared" si="3"/>
        <v>66000.695745791396</v>
      </c>
      <c r="M105" s="126">
        <f t="shared" si="4"/>
        <v>0</v>
      </c>
      <c r="N105" s="126">
        <f t="shared" si="5"/>
        <v>361227.18</v>
      </c>
    </row>
    <row r="106" spans="1:14" x14ac:dyDescent="0.2">
      <c r="A106" s="22" t="s">
        <v>244</v>
      </c>
      <c r="B106" s="14" t="s">
        <v>242</v>
      </c>
      <c r="C106" s="67" t="s">
        <v>245</v>
      </c>
      <c r="D106" s="145">
        <v>25559.268049425631</v>
      </c>
      <c r="E106" s="146"/>
      <c r="F106" s="145">
        <v>13114.800268477964</v>
      </c>
      <c r="G106" s="126">
        <v>109669.83</v>
      </c>
      <c r="H106" s="126">
        <v>3993</v>
      </c>
      <c r="I106" s="126">
        <v>3993</v>
      </c>
      <c r="J106" s="119"/>
      <c r="K106" s="119"/>
      <c r="L106" s="126">
        <f t="shared" si="3"/>
        <v>13114.800268477964</v>
      </c>
      <c r="M106" s="126">
        <f t="shared" si="4"/>
        <v>3993</v>
      </c>
      <c r="N106" s="126">
        <f t="shared" si="5"/>
        <v>113662.83</v>
      </c>
    </row>
    <row r="107" spans="1:14" x14ac:dyDescent="0.2">
      <c r="A107" s="22" t="s">
        <v>246</v>
      </c>
      <c r="B107" s="14" t="s">
        <v>242</v>
      </c>
      <c r="C107" s="67" t="s">
        <v>247</v>
      </c>
      <c r="D107" s="145">
        <v>42521.668254313394</v>
      </c>
      <c r="E107" s="146"/>
      <c r="F107" s="145">
        <v>38290.897695540349</v>
      </c>
      <c r="G107" s="126">
        <v>198325.72</v>
      </c>
      <c r="H107" s="126">
        <v>7952.95</v>
      </c>
      <c r="I107" s="126">
        <v>7952.95</v>
      </c>
      <c r="J107" s="119"/>
      <c r="K107" s="119"/>
      <c r="L107" s="126">
        <f t="shared" si="3"/>
        <v>38290.897695540349</v>
      </c>
      <c r="M107" s="126">
        <f t="shared" si="4"/>
        <v>7952.95</v>
      </c>
      <c r="N107" s="126">
        <f t="shared" si="5"/>
        <v>206278.67</v>
      </c>
    </row>
    <row r="108" spans="1:14" x14ac:dyDescent="0.2">
      <c r="A108" s="22" t="s">
        <v>248</v>
      </c>
      <c r="B108" s="14" t="s">
        <v>242</v>
      </c>
      <c r="C108" s="67" t="s">
        <v>249</v>
      </c>
      <c r="D108" s="145">
        <v>38076.986910142339</v>
      </c>
      <c r="E108" s="146"/>
      <c r="F108" s="145">
        <v>48075.592648714075</v>
      </c>
      <c r="G108" s="126">
        <v>173987.56</v>
      </c>
      <c r="H108" s="126">
        <v>3126.16</v>
      </c>
      <c r="I108" s="126">
        <v>3126.16</v>
      </c>
      <c r="J108" s="119"/>
      <c r="K108" s="119"/>
      <c r="L108" s="126">
        <f t="shared" si="3"/>
        <v>48075.592648714075</v>
      </c>
      <c r="M108" s="126">
        <f t="shared" si="4"/>
        <v>3126.16</v>
      </c>
      <c r="N108" s="126">
        <f t="shared" si="5"/>
        <v>177113.72</v>
      </c>
    </row>
    <row r="109" spans="1:14" x14ac:dyDescent="0.2">
      <c r="A109" s="22" t="s">
        <v>250</v>
      </c>
      <c r="B109" s="14" t="s">
        <v>251</v>
      </c>
      <c r="C109" s="67" t="s">
        <v>252</v>
      </c>
      <c r="D109" s="145">
        <v>0</v>
      </c>
      <c r="E109" s="146"/>
      <c r="F109" s="145">
        <v>5096.4204865193951</v>
      </c>
      <c r="G109" s="126">
        <v>31344.58</v>
      </c>
      <c r="H109" s="126">
        <v>10636.68</v>
      </c>
      <c r="I109" s="126">
        <v>66144.160000000003</v>
      </c>
      <c r="J109" s="119"/>
      <c r="K109" s="119"/>
      <c r="L109" s="126">
        <f t="shared" si="3"/>
        <v>5096.4204865193951</v>
      </c>
      <c r="M109" s="126">
        <f t="shared" si="4"/>
        <v>10636.68</v>
      </c>
      <c r="N109" s="126">
        <f t="shared" si="5"/>
        <v>97488.74</v>
      </c>
    </row>
    <row r="110" spans="1:14" x14ac:dyDescent="0.2">
      <c r="A110" s="22" t="s">
        <v>253</v>
      </c>
      <c r="B110" s="14" t="s">
        <v>251</v>
      </c>
      <c r="C110" s="67" t="s">
        <v>254</v>
      </c>
      <c r="D110" s="145">
        <v>18885.615024252034</v>
      </c>
      <c r="E110" s="146"/>
      <c r="F110" s="145">
        <v>14757.192556145907</v>
      </c>
      <c r="G110" s="126">
        <v>60639.83</v>
      </c>
      <c r="H110" s="126">
        <v>10765</v>
      </c>
      <c r="I110" s="126">
        <v>10765</v>
      </c>
      <c r="J110" s="119"/>
      <c r="K110" s="119"/>
      <c r="L110" s="126">
        <f t="shared" si="3"/>
        <v>14757.192556145907</v>
      </c>
      <c r="M110" s="126">
        <f t="shared" si="4"/>
        <v>10765</v>
      </c>
      <c r="N110" s="126">
        <f t="shared" si="5"/>
        <v>71404.83</v>
      </c>
    </row>
    <row r="111" spans="1:14" x14ac:dyDescent="0.2">
      <c r="A111" s="22" t="s">
        <v>255</v>
      </c>
      <c r="B111" s="14" t="s">
        <v>251</v>
      </c>
      <c r="C111" s="67" t="s">
        <v>256</v>
      </c>
      <c r="D111" s="145">
        <v>1786431.440254173</v>
      </c>
      <c r="E111" s="146"/>
      <c r="F111" s="145">
        <v>1644231.0676212055</v>
      </c>
      <c r="G111" s="126">
        <v>6143712.8899999997</v>
      </c>
      <c r="H111" s="126">
        <v>155194</v>
      </c>
      <c r="I111" s="126">
        <v>155194.00000000003</v>
      </c>
      <c r="J111" s="119"/>
      <c r="K111" s="119"/>
      <c r="L111" s="126">
        <f t="shared" si="3"/>
        <v>1644231.0676212055</v>
      </c>
      <c r="M111" s="126">
        <f t="shared" si="4"/>
        <v>155194</v>
      </c>
      <c r="N111" s="126">
        <f t="shared" si="5"/>
        <v>6298906.8899999997</v>
      </c>
    </row>
    <row r="112" spans="1:14" x14ac:dyDescent="0.2">
      <c r="A112" s="22" t="s">
        <v>257</v>
      </c>
      <c r="B112" s="14" t="s">
        <v>258</v>
      </c>
      <c r="C112" s="67" t="s">
        <v>259</v>
      </c>
      <c r="D112" s="145">
        <v>45139.414841607155</v>
      </c>
      <c r="E112" s="146"/>
      <c r="F112" s="145">
        <v>49605.430785449978</v>
      </c>
      <c r="G112" s="126">
        <v>141424.14000000001</v>
      </c>
      <c r="H112" s="126">
        <v>0</v>
      </c>
      <c r="I112" s="126">
        <v>0</v>
      </c>
      <c r="J112" s="119"/>
      <c r="K112" s="119"/>
      <c r="L112" s="126">
        <f t="shared" si="3"/>
        <v>49605.430785449978</v>
      </c>
      <c r="M112" s="126">
        <f t="shared" si="4"/>
        <v>0</v>
      </c>
      <c r="N112" s="126">
        <f t="shared" si="5"/>
        <v>141424.14000000001</v>
      </c>
    </row>
    <row r="113" spans="1:14" x14ac:dyDescent="0.2">
      <c r="A113" s="22" t="s">
        <v>260</v>
      </c>
      <c r="B113" s="14" t="s">
        <v>261</v>
      </c>
      <c r="C113" s="67" t="s">
        <v>262</v>
      </c>
      <c r="D113" s="145">
        <v>89833.98239569478</v>
      </c>
      <c r="E113" s="146"/>
      <c r="F113" s="145">
        <v>46835.701809226979</v>
      </c>
      <c r="G113" s="126">
        <v>369443.89</v>
      </c>
      <c r="H113" s="126">
        <v>11150</v>
      </c>
      <c r="I113" s="126">
        <v>0</v>
      </c>
      <c r="J113" s="119"/>
      <c r="K113" s="119"/>
      <c r="L113" s="126">
        <f t="shared" si="3"/>
        <v>46835.701809226979</v>
      </c>
      <c r="M113" s="126">
        <f t="shared" si="4"/>
        <v>11150</v>
      </c>
      <c r="N113" s="126">
        <f t="shared" si="5"/>
        <v>369443.89</v>
      </c>
    </row>
    <row r="114" spans="1:14" x14ac:dyDescent="0.2">
      <c r="A114" s="22" t="s">
        <v>263</v>
      </c>
      <c r="B114" s="14" t="s">
        <v>264</v>
      </c>
      <c r="C114" s="67" t="s">
        <v>265</v>
      </c>
      <c r="D114" s="145">
        <v>131568.93721907656</v>
      </c>
      <c r="E114" s="146"/>
      <c r="F114" s="145">
        <v>133760.12691769979</v>
      </c>
      <c r="G114" s="126">
        <v>542760.22</v>
      </c>
      <c r="H114" s="126">
        <v>56961</v>
      </c>
      <c r="I114" s="126">
        <v>56960.999999999993</v>
      </c>
      <c r="J114" s="119"/>
      <c r="K114" s="119"/>
      <c r="L114" s="126">
        <f t="shared" si="3"/>
        <v>133760.12691769979</v>
      </c>
      <c r="M114" s="126">
        <f t="shared" si="4"/>
        <v>56961</v>
      </c>
      <c r="N114" s="126">
        <f t="shared" si="5"/>
        <v>599721.22</v>
      </c>
    </row>
    <row r="115" spans="1:14" x14ac:dyDescent="0.2">
      <c r="A115" s="22" t="s">
        <v>266</v>
      </c>
      <c r="B115" s="14" t="s">
        <v>264</v>
      </c>
      <c r="C115" s="67" t="s">
        <v>267</v>
      </c>
      <c r="D115" s="145">
        <v>10635.123210317721</v>
      </c>
      <c r="E115" s="146"/>
      <c r="F115" s="145">
        <v>5525.4660602459389</v>
      </c>
      <c r="G115" s="126">
        <v>44255.85</v>
      </c>
      <c r="H115" s="126">
        <v>0</v>
      </c>
      <c r="I115" s="126">
        <v>0</v>
      </c>
      <c r="J115" s="119"/>
      <c r="K115" s="119"/>
      <c r="L115" s="126">
        <f t="shared" si="3"/>
        <v>5525.4660602459389</v>
      </c>
      <c r="M115" s="126">
        <f t="shared" si="4"/>
        <v>0</v>
      </c>
      <c r="N115" s="126">
        <f t="shared" si="5"/>
        <v>44255.85</v>
      </c>
    </row>
    <row r="116" spans="1:14" x14ac:dyDescent="0.2">
      <c r="A116" s="22" t="s">
        <v>268</v>
      </c>
      <c r="B116" s="14" t="s">
        <v>264</v>
      </c>
      <c r="C116" s="67" t="s">
        <v>269</v>
      </c>
      <c r="D116" s="145">
        <v>0</v>
      </c>
      <c r="E116" s="146"/>
      <c r="F116" s="145">
        <v>13839.168673310445</v>
      </c>
      <c r="G116" s="126">
        <v>70214.2</v>
      </c>
      <c r="H116" s="126">
        <v>0</v>
      </c>
      <c r="I116" s="126">
        <v>0</v>
      </c>
      <c r="J116" s="119"/>
      <c r="K116" s="119"/>
      <c r="L116" s="126">
        <f t="shared" si="3"/>
        <v>13839.168673310445</v>
      </c>
      <c r="M116" s="126">
        <f t="shared" si="4"/>
        <v>0</v>
      </c>
      <c r="N116" s="126">
        <f t="shared" si="5"/>
        <v>70214.2</v>
      </c>
    </row>
    <row r="117" spans="1:14" x14ac:dyDescent="0.2">
      <c r="A117" s="22" t="s">
        <v>270</v>
      </c>
      <c r="B117" s="14" t="s">
        <v>271</v>
      </c>
      <c r="C117" s="67" t="s">
        <v>272</v>
      </c>
      <c r="D117" s="145">
        <v>156968.67543271129</v>
      </c>
      <c r="E117" s="146"/>
      <c r="F117" s="145">
        <v>130588.34174996494</v>
      </c>
      <c r="G117" s="126">
        <v>628394.84</v>
      </c>
      <c r="H117" s="126">
        <v>53511</v>
      </c>
      <c r="I117" s="126">
        <v>53510.999999999993</v>
      </c>
      <c r="J117" s="119"/>
      <c r="K117" s="119"/>
      <c r="L117" s="126">
        <f t="shared" si="3"/>
        <v>130588.34174996494</v>
      </c>
      <c r="M117" s="126">
        <f t="shared" si="4"/>
        <v>53511</v>
      </c>
      <c r="N117" s="126">
        <f t="shared" si="5"/>
        <v>681905.84</v>
      </c>
    </row>
    <row r="118" spans="1:14" x14ac:dyDescent="0.2">
      <c r="A118" s="22" t="s">
        <v>273</v>
      </c>
      <c r="B118" s="14" t="s">
        <v>271</v>
      </c>
      <c r="C118" s="67" t="s">
        <v>274</v>
      </c>
      <c r="D118" s="145">
        <v>0</v>
      </c>
      <c r="E118" s="146"/>
      <c r="F118" s="145">
        <v>0</v>
      </c>
      <c r="G118" s="126">
        <v>0</v>
      </c>
      <c r="H118" s="126">
        <v>0</v>
      </c>
      <c r="I118" s="126">
        <v>0</v>
      </c>
      <c r="J118" s="119"/>
      <c r="K118" s="119"/>
      <c r="L118" s="126">
        <f t="shared" si="3"/>
        <v>0</v>
      </c>
      <c r="M118" s="126">
        <f t="shared" si="4"/>
        <v>0</v>
      </c>
      <c r="N118" s="126">
        <f t="shared" si="5"/>
        <v>0</v>
      </c>
    </row>
    <row r="119" spans="1:14" x14ac:dyDescent="0.2">
      <c r="A119" s="22" t="s">
        <v>275</v>
      </c>
      <c r="B119" s="14" t="s">
        <v>276</v>
      </c>
      <c r="C119" s="67" t="s">
        <v>277</v>
      </c>
      <c r="D119" s="145">
        <v>42128.755411938611</v>
      </c>
      <c r="E119" s="146"/>
      <c r="F119" s="145">
        <v>45884.384339170443</v>
      </c>
      <c r="G119" s="126">
        <v>278906.34000000003</v>
      </c>
      <c r="H119" s="126">
        <v>8566.26</v>
      </c>
      <c r="I119" s="126">
        <v>8566.26</v>
      </c>
      <c r="J119" s="119"/>
      <c r="K119" s="119"/>
      <c r="L119" s="126">
        <f t="shared" si="3"/>
        <v>45884.384339170443</v>
      </c>
      <c r="M119" s="126">
        <f t="shared" si="4"/>
        <v>8566.26</v>
      </c>
      <c r="N119" s="126">
        <f t="shared" si="5"/>
        <v>287472.60000000003</v>
      </c>
    </row>
    <row r="120" spans="1:14" x14ac:dyDescent="0.2">
      <c r="A120" s="22" t="s">
        <v>278</v>
      </c>
      <c r="B120" s="14" t="s">
        <v>276</v>
      </c>
      <c r="C120" s="67" t="s">
        <v>279</v>
      </c>
      <c r="D120" s="145">
        <v>109433.15432870884</v>
      </c>
      <c r="E120" s="146"/>
      <c r="F120" s="145">
        <v>101300.10438090707</v>
      </c>
      <c r="G120" s="126">
        <v>601992.78</v>
      </c>
      <c r="H120" s="126">
        <v>31454.46</v>
      </c>
      <c r="I120" s="126">
        <v>31454.46</v>
      </c>
      <c r="J120" s="119"/>
      <c r="K120" s="119"/>
      <c r="L120" s="126">
        <f t="shared" si="3"/>
        <v>101300.10438090707</v>
      </c>
      <c r="M120" s="126">
        <f t="shared" si="4"/>
        <v>31454.46</v>
      </c>
      <c r="N120" s="126">
        <f t="shared" si="5"/>
        <v>633447.24</v>
      </c>
    </row>
    <row r="121" spans="1:14" x14ac:dyDescent="0.2">
      <c r="A121" s="22" t="s">
        <v>280</v>
      </c>
      <c r="B121" s="14" t="s">
        <v>276</v>
      </c>
      <c r="C121" s="67" t="s">
        <v>281</v>
      </c>
      <c r="D121" s="145">
        <v>20966.078508028448</v>
      </c>
      <c r="E121" s="146"/>
      <c r="F121" s="145">
        <v>19846.657235257313</v>
      </c>
      <c r="G121" s="126">
        <v>98372.49</v>
      </c>
      <c r="H121" s="126">
        <v>8726.2199999999993</v>
      </c>
      <c r="I121" s="126">
        <v>8726.2199999999993</v>
      </c>
      <c r="J121" s="119"/>
      <c r="K121" s="119"/>
      <c r="L121" s="126">
        <f t="shared" si="3"/>
        <v>19846.657235257313</v>
      </c>
      <c r="M121" s="126">
        <f t="shared" si="4"/>
        <v>8726.2199999999993</v>
      </c>
      <c r="N121" s="126">
        <f t="shared" si="5"/>
        <v>107098.71</v>
      </c>
    </row>
    <row r="122" spans="1:14" x14ac:dyDescent="0.2">
      <c r="A122" s="22" t="s">
        <v>282</v>
      </c>
      <c r="B122" s="14" t="s">
        <v>276</v>
      </c>
      <c r="C122" s="67" t="s">
        <v>283</v>
      </c>
      <c r="D122" s="145">
        <v>28482.418839734415</v>
      </c>
      <c r="E122" s="146"/>
      <c r="F122" s="145">
        <v>32433.598819367777</v>
      </c>
      <c r="G122" s="126">
        <v>151265.71</v>
      </c>
      <c r="H122" s="126">
        <v>6834.72</v>
      </c>
      <c r="I122" s="126">
        <v>6834.7199999999993</v>
      </c>
      <c r="J122" s="119"/>
      <c r="K122" s="119"/>
      <c r="L122" s="126">
        <f t="shared" si="3"/>
        <v>32433.598819367777</v>
      </c>
      <c r="M122" s="126">
        <f t="shared" si="4"/>
        <v>6834.72</v>
      </c>
      <c r="N122" s="126">
        <f t="shared" si="5"/>
        <v>158100.43</v>
      </c>
    </row>
    <row r="123" spans="1:14" x14ac:dyDescent="0.2">
      <c r="A123" s="22" t="s">
        <v>284</v>
      </c>
      <c r="B123" s="14" t="s">
        <v>285</v>
      </c>
      <c r="C123" s="67" t="s">
        <v>286</v>
      </c>
      <c r="D123" s="145">
        <v>27051.928221629536</v>
      </c>
      <c r="E123" s="146"/>
      <c r="F123" s="145">
        <v>31720.107375580563</v>
      </c>
      <c r="G123" s="126">
        <v>112416.05</v>
      </c>
      <c r="H123" s="126">
        <v>0</v>
      </c>
      <c r="I123" s="126">
        <v>0</v>
      </c>
      <c r="J123" s="119"/>
      <c r="K123" s="119"/>
      <c r="L123" s="126">
        <f t="shared" si="3"/>
        <v>31720.107375580563</v>
      </c>
      <c r="M123" s="126">
        <f t="shared" si="4"/>
        <v>0</v>
      </c>
      <c r="N123" s="126">
        <f t="shared" si="5"/>
        <v>112416.05</v>
      </c>
    </row>
    <row r="124" spans="1:14" x14ac:dyDescent="0.2">
      <c r="A124" s="22" t="s">
        <v>287</v>
      </c>
      <c r="B124" s="14" t="s">
        <v>285</v>
      </c>
      <c r="C124" s="67" t="s">
        <v>288</v>
      </c>
      <c r="D124" s="145">
        <v>29524.16064538333</v>
      </c>
      <c r="E124" s="146"/>
      <c r="F124" s="145">
        <v>24365.584774266612</v>
      </c>
      <c r="G124" s="126">
        <v>122688.25</v>
      </c>
      <c r="H124" s="126">
        <v>0</v>
      </c>
      <c r="I124" s="126">
        <v>0</v>
      </c>
      <c r="J124" s="119"/>
      <c r="K124" s="119"/>
      <c r="L124" s="126">
        <f t="shared" si="3"/>
        <v>24365.584774266612</v>
      </c>
      <c r="M124" s="126">
        <f t="shared" si="4"/>
        <v>0</v>
      </c>
      <c r="N124" s="126">
        <f t="shared" si="5"/>
        <v>122688.25</v>
      </c>
    </row>
    <row r="125" spans="1:14" x14ac:dyDescent="0.2">
      <c r="A125" s="22" t="s">
        <v>289</v>
      </c>
      <c r="B125" s="14" t="s">
        <v>285</v>
      </c>
      <c r="C125" s="67" t="s">
        <v>290</v>
      </c>
      <c r="D125" s="145">
        <v>32992.707031020742</v>
      </c>
      <c r="E125" s="146"/>
      <c r="F125" s="145">
        <v>24591.775237701906</v>
      </c>
      <c r="G125" s="126">
        <v>126282.15</v>
      </c>
      <c r="H125" s="126">
        <v>0</v>
      </c>
      <c r="I125" s="126">
        <v>0</v>
      </c>
      <c r="J125" s="119"/>
      <c r="K125" s="119"/>
      <c r="L125" s="126">
        <f t="shared" si="3"/>
        <v>24591.775237701906</v>
      </c>
      <c r="M125" s="126">
        <f t="shared" si="4"/>
        <v>0</v>
      </c>
      <c r="N125" s="126">
        <f t="shared" si="5"/>
        <v>126282.15</v>
      </c>
    </row>
    <row r="126" spans="1:14" x14ac:dyDescent="0.2">
      <c r="A126" s="22" t="s">
        <v>291</v>
      </c>
      <c r="B126" s="14" t="s">
        <v>285</v>
      </c>
      <c r="C126" s="67" t="s">
        <v>292</v>
      </c>
      <c r="D126" s="145">
        <v>42159.399782546672</v>
      </c>
      <c r="E126" s="146"/>
      <c r="F126" s="145">
        <v>34588.782917330653</v>
      </c>
      <c r="G126" s="126">
        <v>144632.98000000001</v>
      </c>
      <c r="H126" s="126">
        <v>18059.810000000001</v>
      </c>
      <c r="I126" s="126">
        <v>18059.810000000001</v>
      </c>
      <c r="J126" s="119"/>
      <c r="K126" s="119"/>
      <c r="L126" s="126">
        <f t="shared" si="3"/>
        <v>34588.782917330653</v>
      </c>
      <c r="M126" s="126">
        <f t="shared" si="4"/>
        <v>18059.810000000001</v>
      </c>
      <c r="N126" s="126">
        <f t="shared" si="5"/>
        <v>162692.79</v>
      </c>
    </row>
    <row r="127" spans="1:14" x14ac:dyDescent="0.2">
      <c r="A127" s="22" t="s">
        <v>293</v>
      </c>
      <c r="B127" s="14" t="s">
        <v>285</v>
      </c>
      <c r="C127" s="67" t="s">
        <v>294</v>
      </c>
      <c r="D127" s="145">
        <v>40270.906369597498</v>
      </c>
      <c r="E127" s="146"/>
      <c r="F127" s="145">
        <v>17326.315962873152</v>
      </c>
      <c r="G127" s="126">
        <v>74998.210000000006</v>
      </c>
      <c r="H127" s="126">
        <v>0</v>
      </c>
      <c r="I127" s="126">
        <v>0</v>
      </c>
      <c r="J127" s="119"/>
      <c r="K127" s="119"/>
      <c r="L127" s="126">
        <f t="shared" si="3"/>
        <v>17326.315962873152</v>
      </c>
      <c r="M127" s="126">
        <f t="shared" si="4"/>
        <v>0</v>
      </c>
      <c r="N127" s="126">
        <f t="shared" si="5"/>
        <v>74998.210000000006</v>
      </c>
    </row>
    <row r="128" spans="1:14" x14ac:dyDescent="0.2">
      <c r="A128" s="22" t="s">
        <v>295</v>
      </c>
      <c r="B128" s="14" t="s">
        <v>285</v>
      </c>
      <c r="C128" s="67" t="s">
        <v>296</v>
      </c>
      <c r="D128" s="145">
        <v>6847.0919467358435</v>
      </c>
      <c r="E128" s="146"/>
      <c r="F128" s="145">
        <v>7728.1811475248332</v>
      </c>
      <c r="G128" s="126">
        <v>55681.01</v>
      </c>
      <c r="H128" s="126">
        <v>0</v>
      </c>
      <c r="I128" s="126">
        <v>0</v>
      </c>
      <c r="J128" s="119"/>
      <c r="K128" s="119"/>
      <c r="L128" s="126">
        <f t="shared" si="3"/>
        <v>7728.1811475248332</v>
      </c>
      <c r="M128" s="126">
        <f t="shared" si="4"/>
        <v>0</v>
      </c>
      <c r="N128" s="126">
        <f t="shared" si="5"/>
        <v>55681.01</v>
      </c>
    </row>
    <row r="129" spans="1:14" x14ac:dyDescent="0.2">
      <c r="A129" s="22" t="s">
        <v>297</v>
      </c>
      <c r="B129" s="14" t="s">
        <v>298</v>
      </c>
      <c r="C129" s="67" t="s">
        <v>299</v>
      </c>
      <c r="D129" s="145">
        <v>11456.189567204499</v>
      </c>
      <c r="E129" s="146"/>
      <c r="F129" s="145">
        <v>12062.290765235324</v>
      </c>
      <c r="G129" s="126">
        <v>54215.88</v>
      </c>
      <c r="H129" s="126">
        <v>3984</v>
      </c>
      <c r="I129" s="126">
        <v>3984</v>
      </c>
      <c r="J129" s="119"/>
      <c r="K129" s="119"/>
      <c r="L129" s="126">
        <f t="shared" si="3"/>
        <v>12062.290765235324</v>
      </c>
      <c r="M129" s="126">
        <f t="shared" si="4"/>
        <v>3984</v>
      </c>
      <c r="N129" s="126">
        <f t="shared" si="5"/>
        <v>58199.88</v>
      </c>
    </row>
    <row r="130" spans="1:14" x14ac:dyDescent="0.2">
      <c r="A130" s="22" t="s">
        <v>300</v>
      </c>
      <c r="B130" s="14" t="s">
        <v>298</v>
      </c>
      <c r="C130" s="67" t="s">
        <v>301</v>
      </c>
      <c r="D130" s="145">
        <v>0</v>
      </c>
      <c r="E130" s="146"/>
      <c r="F130" s="145">
        <v>0</v>
      </c>
      <c r="G130" s="126">
        <v>0</v>
      </c>
      <c r="H130" s="126">
        <v>0</v>
      </c>
      <c r="I130" s="126">
        <v>0</v>
      </c>
      <c r="J130" s="119"/>
      <c r="K130" s="119"/>
      <c r="L130" s="126">
        <f t="shared" si="3"/>
        <v>0</v>
      </c>
      <c r="M130" s="126">
        <f t="shared" si="4"/>
        <v>0</v>
      </c>
      <c r="N130" s="126">
        <f t="shared" si="5"/>
        <v>0</v>
      </c>
    </row>
    <row r="131" spans="1:14" x14ac:dyDescent="0.2">
      <c r="A131" s="22" t="s">
        <v>302</v>
      </c>
      <c r="B131" s="14" t="s">
        <v>303</v>
      </c>
      <c r="C131" s="67" t="s">
        <v>304</v>
      </c>
      <c r="D131" s="145">
        <v>4990.4328800444891</v>
      </c>
      <c r="E131" s="146"/>
      <c r="F131" s="145">
        <v>4208.6862153303518</v>
      </c>
      <c r="G131" s="126">
        <v>42175.63</v>
      </c>
      <c r="H131" s="126">
        <v>0</v>
      </c>
      <c r="I131" s="126">
        <v>0</v>
      </c>
      <c r="J131" s="119"/>
      <c r="K131" s="119"/>
      <c r="L131" s="126">
        <f t="shared" si="3"/>
        <v>4208.6862153303518</v>
      </c>
      <c r="M131" s="126">
        <f t="shared" si="4"/>
        <v>0</v>
      </c>
      <c r="N131" s="126">
        <f t="shared" si="5"/>
        <v>42175.63</v>
      </c>
    </row>
    <row r="132" spans="1:14" x14ac:dyDescent="0.2">
      <c r="A132" s="22" t="s">
        <v>305</v>
      </c>
      <c r="B132" s="14" t="s">
        <v>303</v>
      </c>
      <c r="C132" s="67" t="s">
        <v>306</v>
      </c>
      <c r="D132" s="145">
        <v>0</v>
      </c>
      <c r="E132" s="146"/>
      <c r="F132" s="145">
        <v>1559.7306629169295</v>
      </c>
      <c r="G132" s="126">
        <v>10926.5</v>
      </c>
      <c r="H132" s="126">
        <v>0</v>
      </c>
      <c r="I132" s="126">
        <v>0</v>
      </c>
      <c r="J132" s="119"/>
      <c r="K132" s="119"/>
      <c r="L132" s="126">
        <f t="shared" si="3"/>
        <v>1559.7306629169295</v>
      </c>
      <c r="M132" s="126">
        <f t="shared" si="4"/>
        <v>0</v>
      </c>
      <c r="N132" s="126">
        <f t="shared" si="5"/>
        <v>10926.5</v>
      </c>
    </row>
    <row r="133" spans="1:14" x14ac:dyDescent="0.2">
      <c r="A133" s="22" t="s">
        <v>307</v>
      </c>
      <c r="B133" s="14" t="s">
        <v>308</v>
      </c>
      <c r="C133" s="67" t="s">
        <v>309</v>
      </c>
      <c r="D133" s="145">
        <v>28585.004293981277</v>
      </c>
      <c r="E133" s="146"/>
      <c r="F133" s="145">
        <v>30339.326978500245</v>
      </c>
      <c r="G133" s="126">
        <v>164938.39000000001</v>
      </c>
      <c r="H133" s="126">
        <v>6213</v>
      </c>
      <c r="I133" s="126">
        <v>6213</v>
      </c>
      <c r="J133" s="119"/>
      <c r="K133" s="119"/>
      <c r="L133" s="126">
        <f t="shared" ref="L133:L196" si="6">F133</f>
        <v>30339.326978500245</v>
      </c>
      <c r="M133" s="126">
        <f t="shared" ref="M133:M196" si="7">H133</f>
        <v>6213</v>
      </c>
      <c r="N133" s="126">
        <f t="shared" ref="N133:N196" si="8">G133+I133</f>
        <v>171151.39</v>
      </c>
    </row>
    <row r="134" spans="1:14" x14ac:dyDescent="0.2">
      <c r="A134" s="22" t="s">
        <v>310</v>
      </c>
      <c r="B134" s="14" t="s">
        <v>308</v>
      </c>
      <c r="C134" s="67" t="s">
        <v>311</v>
      </c>
      <c r="D134" s="145">
        <v>51370.58941249171</v>
      </c>
      <c r="E134" s="146"/>
      <c r="F134" s="145">
        <v>56431.20148821886</v>
      </c>
      <c r="G134" s="126">
        <v>231011.32</v>
      </c>
      <c r="H134" s="126">
        <v>7705.85</v>
      </c>
      <c r="I134" s="126">
        <v>7705.85</v>
      </c>
      <c r="J134" s="119"/>
      <c r="K134" s="119"/>
      <c r="L134" s="126">
        <f t="shared" si="6"/>
        <v>56431.20148821886</v>
      </c>
      <c r="M134" s="126">
        <f t="shared" si="7"/>
        <v>7705.85</v>
      </c>
      <c r="N134" s="126">
        <f t="shared" si="8"/>
        <v>238717.17</v>
      </c>
    </row>
    <row r="135" spans="1:14" x14ac:dyDescent="0.2">
      <c r="A135" s="22" t="s">
        <v>312</v>
      </c>
      <c r="B135" s="14" t="s">
        <v>313</v>
      </c>
      <c r="C135" s="67" t="s">
        <v>314</v>
      </c>
      <c r="D135" s="145">
        <v>7645.8919158048648</v>
      </c>
      <c r="E135" s="146"/>
      <c r="F135" s="145">
        <v>11417.129922424829</v>
      </c>
      <c r="G135" s="126">
        <v>155912.99</v>
      </c>
      <c r="H135" s="126">
        <v>0</v>
      </c>
      <c r="I135" s="126">
        <v>0</v>
      </c>
      <c r="J135" s="119"/>
      <c r="K135" s="119"/>
      <c r="L135" s="126">
        <f t="shared" si="6"/>
        <v>11417.129922424829</v>
      </c>
      <c r="M135" s="126">
        <f t="shared" si="7"/>
        <v>0</v>
      </c>
      <c r="N135" s="126">
        <f t="shared" si="8"/>
        <v>155912.99</v>
      </c>
    </row>
    <row r="136" spans="1:14" x14ac:dyDescent="0.2">
      <c r="A136" s="22" t="s">
        <v>315</v>
      </c>
      <c r="B136" s="14" t="s">
        <v>316</v>
      </c>
      <c r="C136" s="67" t="s">
        <v>317</v>
      </c>
      <c r="D136" s="145">
        <v>0</v>
      </c>
      <c r="E136" s="146"/>
      <c r="F136" s="145">
        <v>0</v>
      </c>
      <c r="G136" s="126">
        <v>0</v>
      </c>
      <c r="H136" s="126">
        <v>0</v>
      </c>
      <c r="I136" s="126">
        <v>0</v>
      </c>
      <c r="J136" s="119"/>
      <c r="K136" s="119"/>
      <c r="L136" s="126">
        <f t="shared" si="6"/>
        <v>0</v>
      </c>
      <c r="M136" s="126">
        <f t="shared" si="7"/>
        <v>0</v>
      </c>
      <c r="N136" s="126">
        <f t="shared" si="8"/>
        <v>0</v>
      </c>
    </row>
    <row r="137" spans="1:14" x14ac:dyDescent="0.2">
      <c r="A137" s="22" t="s">
        <v>318</v>
      </c>
      <c r="B137" s="14" t="s">
        <v>316</v>
      </c>
      <c r="C137" s="67" t="s">
        <v>319</v>
      </c>
      <c r="D137" s="145">
        <v>17882.872134731435</v>
      </c>
      <c r="E137" s="146"/>
      <c r="F137" s="145">
        <v>15565.60378473277</v>
      </c>
      <c r="G137" s="126">
        <v>128817.77</v>
      </c>
      <c r="H137" s="126">
        <v>20264</v>
      </c>
      <c r="I137" s="126">
        <v>20264</v>
      </c>
      <c r="J137" s="119"/>
      <c r="K137" s="119"/>
      <c r="L137" s="126">
        <f t="shared" si="6"/>
        <v>15565.60378473277</v>
      </c>
      <c r="M137" s="126">
        <f t="shared" si="7"/>
        <v>20264</v>
      </c>
      <c r="N137" s="126">
        <f t="shared" si="8"/>
        <v>149081.77000000002</v>
      </c>
    </row>
    <row r="138" spans="1:14" x14ac:dyDescent="0.2">
      <c r="A138" s="22" t="s">
        <v>320</v>
      </c>
      <c r="B138" s="14" t="s">
        <v>316</v>
      </c>
      <c r="C138" s="67" t="s">
        <v>321</v>
      </c>
      <c r="D138" s="145">
        <v>10865.943231302339</v>
      </c>
      <c r="E138" s="146"/>
      <c r="F138" s="145">
        <v>11041.458466353053</v>
      </c>
      <c r="G138" s="126">
        <v>47526.71</v>
      </c>
      <c r="H138" s="126">
        <v>0</v>
      </c>
      <c r="I138" s="126">
        <v>0</v>
      </c>
      <c r="J138" s="119"/>
      <c r="K138" s="119"/>
      <c r="L138" s="126">
        <f t="shared" si="6"/>
        <v>11041.458466353053</v>
      </c>
      <c r="M138" s="126">
        <f t="shared" si="7"/>
        <v>0</v>
      </c>
      <c r="N138" s="126">
        <f t="shared" si="8"/>
        <v>47526.71</v>
      </c>
    </row>
    <row r="139" spans="1:14" x14ac:dyDescent="0.2">
      <c r="A139" s="22" t="s">
        <v>322</v>
      </c>
      <c r="B139" s="14" t="s">
        <v>316</v>
      </c>
      <c r="C139" s="67" t="s">
        <v>323</v>
      </c>
      <c r="D139" s="145">
        <v>18246.861967948673</v>
      </c>
      <c r="E139" s="146"/>
      <c r="F139" s="145">
        <v>12087.772339134704</v>
      </c>
      <c r="G139" s="126">
        <v>74884.479999999996</v>
      </c>
      <c r="H139" s="126">
        <v>8857.57</v>
      </c>
      <c r="I139" s="126">
        <v>8857.57</v>
      </c>
      <c r="J139" s="119"/>
      <c r="K139" s="119"/>
      <c r="L139" s="126">
        <f t="shared" si="6"/>
        <v>12087.772339134704</v>
      </c>
      <c r="M139" s="126">
        <f t="shared" si="7"/>
        <v>8857.57</v>
      </c>
      <c r="N139" s="126">
        <f t="shared" si="8"/>
        <v>83742.049999999988</v>
      </c>
    </row>
    <row r="140" spans="1:14" x14ac:dyDescent="0.2">
      <c r="A140" s="22" t="s">
        <v>324</v>
      </c>
      <c r="B140" s="14" t="s">
        <v>325</v>
      </c>
      <c r="C140" s="67" t="s">
        <v>326</v>
      </c>
      <c r="D140" s="145">
        <v>319189.35043401044</v>
      </c>
      <c r="E140" s="146"/>
      <c r="F140" s="145">
        <v>442902.73723061557</v>
      </c>
      <c r="G140" s="126">
        <v>2432117.7200000002</v>
      </c>
      <c r="H140" s="126">
        <v>192431.17</v>
      </c>
      <c r="I140" s="126">
        <v>183684.17</v>
      </c>
      <c r="J140" s="119"/>
      <c r="K140" s="119"/>
      <c r="L140" s="126">
        <f t="shared" si="6"/>
        <v>442902.73723061557</v>
      </c>
      <c r="M140" s="126">
        <f t="shared" si="7"/>
        <v>192431.17</v>
      </c>
      <c r="N140" s="126">
        <f t="shared" si="8"/>
        <v>2615801.89</v>
      </c>
    </row>
    <row r="141" spans="1:14" x14ac:dyDescent="0.2">
      <c r="A141" s="22" t="s">
        <v>327</v>
      </c>
      <c r="B141" s="14" t="s">
        <v>325</v>
      </c>
      <c r="C141" s="67" t="s">
        <v>328</v>
      </c>
      <c r="D141" s="145">
        <v>267676.1495872321</v>
      </c>
      <c r="E141" s="146"/>
      <c r="F141" s="145">
        <v>292093.93301455776</v>
      </c>
      <c r="G141" s="126">
        <v>1671163.99</v>
      </c>
      <c r="H141" s="126">
        <v>57279.48</v>
      </c>
      <c r="I141" s="126">
        <v>57279.479999999996</v>
      </c>
      <c r="J141" s="119"/>
      <c r="K141" s="119"/>
      <c r="L141" s="126">
        <f t="shared" si="6"/>
        <v>292093.93301455776</v>
      </c>
      <c r="M141" s="126">
        <f t="shared" si="7"/>
        <v>57279.48</v>
      </c>
      <c r="N141" s="126">
        <f t="shared" si="8"/>
        <v>1728443.47</v>
      </c>
    </row>
    <row r="142" spans="1:14" x14ac:dyDescent="0.2">
      <c r="A142" s="22" t="s">
        <v>329</v>
      </c>
      <c r="B142" s="14" t="s">
        <v>330</v>
      </c>
      <c r="C142" s="67" t="s">
        <v>331</v>
      </c>
      <c r="D142" s="145">
        <v>52715.436248789018</v>
      </c>
      <c r="E142" s="146"/>
      <c r="F142" s="145">
        <v>39814.277206072555</v>
      </c>
      <c r="G142" s="126">
        <v>213941.22</v>
      </c>
      <c r="H142" s="126">
        <v>12735.33</v>
      </c>
      <c r="I142" s="126">
        <v>12780.02</v>
      </c>
      <c r="J142" s="119"/>
      <c r="K142" s="119"/>
      <c r="L142" s="126">
        <f t="shared" si="6"/>
        <v>39814.277206072555</v>
      </c>
      <c r="M142" s="126">
        <f t="shared" si="7"/>
        <v>12735.33</v>
      </c>
      <c r="N142" s="126">
        <f t="shared" si="8"/>
        <v>226721.24</v>
      </c>
    </row>
    <row r="143" spans="1:14" x14ac:dyDescent="0.2">
      <c r="A143" s="22" t="s">
        <v>332</v>
      </c>
      <c r="B143" s="14" t="s">
        <v>330</v>
      </c>
      <c r="C143" s="67" t="s">
        <v>333</v>
      </c>
      <c r="D143" s="145">
        <v>16326.888046105742</v>
      </c>
      <c r="E143" s="146"/>
      <c r="F143" s="145">
        <v>15340.804874182022</v>
      </c>
      <c r="G143" s="126">
        <v>89295.27</v>
      </c>
      <c r="H143" s="126">
        <v>0</v>
      </c>
      <c r="I143" s="126">
        <v>0</v>
      </c>
      <c r="J143" s="119"/>
      <c r="K143" s="119"/>
      <c r="L143" s="126">
        <f t="shared" si="6"/>
        <v>15340.804874182022</v>
      </c>
      <c r="M143" s="126">
        <f t="shared" si="7"/>
        <v>0</v>
      </c>
      <c r="N143" s="126">
        <f t="shared" si="8"/>
        <v>89295.27</v>
      </c>
    </row>
    <row r="144" spans="1:14" x14ac:dyDescent="0.2">
      <c r="A144" s="22" t="s">
        <v>334</v>
      </c>
      <c r="B144" s="14" t="s">
        <v>335</v>
      </c>
      <c r="C144" s="67" t="s">
        <v>336</v>
      </c>
      <c r="D144" s="145">
        <v>16067.540194023542</v>
      </c>
      <c r="E144" s="146"/>
      <c r="F144" s="145">
        <v>17897.745640948524</v>
      </c>
      <c r="G144" s="126">
        <v>64047.56</v>
      </c>
      <c r="H144" s="126">
        <v>0</v>
      </c>
      <c r="I144" s="126">
        <v>0</v>
      </c>
      <c r="J144" s="119"/>
      <c r="K144" s="119"/>
      <c r="L144" s="126">
        <f t="shared" si="6"/>
        <v>17897.745640948524</v>
      </c>
      <c r="M144" s="126">
        <f t="shared" si="7"/>
        <v>0</v>
      </c>
      <c r="N144" s="126">
        <f t="shared" si="8"/>
        <v>64047.56</v>
      </c>
    </row>
    <row r="145" spans="1:14" x14ac:dyDescent="0.2">
      <c r="A145" s="22" t="s">
        <v>337</v>
      </c>
      <c r="B145" s="14" t="s">
        <v>335</v>
      </c>
      <c r="C145" s="67" t="s">
        <v>338</v>
      </c>
      <c r="D145" s="145">
        <v>27943.561777346433</v>
      </c>
      <c r="E145" s="146"/>
      <c r="F145" s="145">
        <v>34806.724933252583</v>
      </c>
      <c r="G145" s="126">
        <v>157313.76999999999</v>
      </c>
      <c r="H145" s="126">
        <v>16173.66</v>
      </c>
      <c r="I145" s="126">
        <v>9773.66</v>
      </c>
      <c r="J145" s="119"/>
      <c r="K145" s="119"/>
      <c r="L145" s="126">
        <f t="shared" si="6"/>
        <v>34806.724933252583</v>
      </c>
      <c r="M145" s="126">
        <f t="shared" si="7"/>
        <v>16173.66</v>
      </c>
      <c r="N145" s="126">
        <f t="shared" si="8"/>
        <v>167087.43</v>
      </c>
    </row>
    <row r="146" spans="1:14" x14ac:dyDescent="0.2">
      <c r="A146" s="22" t="s">
        <v>339</v>
      </c>
      <c r="B146" s="14" t="s">
        <v>335</v>
      </c>
      <c r="C146" s="67" t="s">
        <v>340</v>
      </c>
      <c r="D146" s="145">
        <v>23353.441932161371</v>
      </c>
      <c r="E146" s="146"/>
      <c r="F146" s="145">
        <v>17713.033529712811</v>
      </c>
      <c r="G146" s="126">
        <v>90630.78</v>
      </c>
      <c r="H146" s="126">
        <v>0</v>
      </c>
      <c r="I146" s="126">
        <v>0</v>
      </c>
      <c r="J146" s="119"/>
      <c r="K146" s="119"/>
      <c r="L146" s="126">
        <f t="shared" si="6"/>
        <v>17713.033529712811</v>
      </c>
      <c r="M146" s="126">
        <f t="shared" si="7"/>
        <v>0</v>
      </c>
      <c r="N146" s="126">
        <f t="shared" si="8"/>
        <v>90630.78</v>
      </c>
    </row>
    <row r="147" spans="1:14" x14ac:dyDescent="0.2">
      <c r="A147" s="22" t="s">
        <v>341</v>
      </c>
      <c r="B147" s="14" t="s">
        <v>342</v>
      </c>
      <c r="C147" s="67" t="s">
        <v>343</v>
      </c>
      <c r="D147" s="145">
        <v>28719.907387021311</v>
      </c>
      <c r="E147" s="146"/>
      <c r="F147" s="145">
        <v>31152.180185213354</v>
      </c>
      <c r="G147" s="126">
        <v>124275.83</v>
      </c>
      <c r="H147" s="126">
        <v>3799</v>
      </c>
      <c r="I147" s="126">
        <v>8735.42</v>
      </c>
      <c r="J147" s="119"/>
      <c r="K147" s="119"/>
      <c r="L147" s="126">
        <f t="shared" si="6"/>
        <v>31152.180185213354</v>
      </c>
      <c r="M147" s="126">
        <f t="shared" si="7"/>
        <v>3799</v>
      </c>
      <c r="N147" s="126">
        <f t="shared" si="8"/>
        <v>133011.25</v>
      </c>
    </row>
    <row r="148" spans="1:14" x14ac:dyDescent="0.2">
      <c r="A148" s="22" t="s">
        <v>344</v>
      </c>
      <c r="B148" s="14" t="s">
        <v>342</v>
      </c>
      <c r="C148" s="67" t="s">
        <v>345</v>
      </c>
      <c r="D148" s="145">
        <v>75658.429157724677</v>
      </c>
      <c r="E148" s="146"/>
      <c r="F148" s="145">
        <v>73290.859472688157</v>
      </c>
      <c r="G148" s="126">
        <v>411612.9</v>
      </c>
      <c r="H148" s="126">
        <v>8851</v>
      </c>
      <c r="I148" s="126">
        <v>8850.5300000000007</v>
      </c>
      <c r="J148" s="119"/>
      <c r="K148" s="119"/>
      <c r="L148" s="126">
        <f t="shared" si="6"/>
        <v>73290.859472688157</v>
      </c>
      <c r="M148" s="126">
        <f t="shared" si="7"/>
        <v>8851</v>
      </c>
      <c r="N148" s="126">
        <f t="shared" si="8"/>
        <v>420463.43000000005</v>
      </c>
    </row>
    <row r="149" spans="1:14" x14ac:dyDescent="0.2">
      <c r="A149" s="22" t="s">
        <v>346</v>
      </c>
      <c r="B149" s="14" t="s">
        <v>342</v>
      </c>
      <c r="C149" s="67" t="s">
        <v>347</v>
      </c>
      <c r="D149" s="145">
        <v>29876.606227617336</v>
      </c>
      <c r="E149" s="146"/>
      <c r="F149" s="145">
        <v>14857.339105877867</v>
      </c>
      <c r="G149" s="126">
        <v>85484.13</v>
      </c>
      <c r="H149" s="126">
        <v>8006</v>
      </c>
      <c r="I149" s="126">
        <v>8923.52</v>
      </c>
      <c r="J149" s="119"/>
      <c r="K149" s="119"/>
      <c r="L149" s="126">
        <f t="shared" si="6"/>
        <v>14857.339105877867</v>
      </c>
      <c r="M149" s="126">
        <f t="shared" si="7"/>
        <v>8006</v>
      </c>
      <c r="N149" s="126">
        <f t="shared" si="8"/>
        <v>94407.650000000009</v>
      </c>
    </row>
    <row r="150" spans="1:14" x14ac:dyDescent="0.2">
      <c r="A150" s="22" t="s">
        <v>348</v>
      </c>
      <c r="B150" s="14" t="s">
        <v>349</v>
      </c>
      <c r="C150" s="67" t="s">
        <v>350</v>
      </c>
      <c r="D150" s="145">
        <v>0</v>
      </c>
      <c r="E150" s="146"/>
      <c r="F150" s="145">
        <v>0</v>
      </c>
      <c r="G150" s="126">
        <v>0</v>
      </c>
      <c r="H150" s="126">
        <v>0</v>
      </c>
      <c r="I150" s="126">
        <v>0</v>
      </c>
      <c r="J150" s="119"/>
      <c r="K150" s="119"/>
      <c r="L150" s="126">
        <f t="shared" si="6"/>
        <v>0</v>
      </c>
      <c r="M150" s="126">
        <f t="shared" si="7"/>
        <v>0</v>
      </c>
      <c r="N150" s="126">
        <f t="shared" si="8"/>
        <v>0</v>
      </c>
    </row>
    <row r="151" spans="1:14" x14ac:dyDescent="0.2">
      <c r="A151" s="22" t="s">
        <v>351</v>
      </c>
      <c r="B151" s="14" t="s">
        <v>349</v>
      </c>
      <c r="C151" s="67" t="s">
        <v>352</v>
      </c>
      <c r="D151" s="145">
        <v>0</v>
      </c>
      <c r="E151" s="146"/>
      <c r="F151" s="145">
        <v>0</v>
      </c>
      <c r="G151" s="126">
        <v>0</v>
      </c>
      <c r="H151" s="126">
        <v>0</v>
      </c>
      <c r="I151" s="126">
        <v>0</v>
      </c>
      <c r="J151" s="119"/>
      <c r="K151" s="119"/>
      <c r="L151" s="126">
        <f t="shared" si="6"/>
        <v>0</v>
      </c>
      <c r="M151" s="126">
        <f t="shared" si="7"/>
        <v>0</v>
      </c>
      <c r="N151" s="126">
        <f t="shared" si="8"/>
        <v>0</v>
      </c>
    </row>
    <row r="152" spans="1:14" x14ac:dyDescent="0.2">
      <c r="A152" s="22" t="s">
        <v>353</v>
      </c>
      <c r="B152" s="14" t="s">
        <v>349</v>
      </c>
      <c r="C152" s="67" t="s">
        <v>354</v>
      </c>
      <c r="D152" s="145">
        <v>41304.425866213969</v>
      </c>
      <c r="E152" s="146"/>
      <c r="F152" s="145">
        <v>41762.643560939279</v>
      </c>
      <c r="G152" s="126">
        <v>152723.76999999999</v>
      </c>
      <c r="H152" s="126">
        <v>4595.99</v>
      </c>
      <c r="I152" s="126">
        <v>18185.82</v>
      </c>
      <c r="J152" s="119"/>
      <c r="K152" s="119"/>
      <c r="L152" s="126">
        <f t="shared" si="6"/>
        <v>41762.643560939279</v>
      </c>
      <c r="M152" s="126">
        <f t="shared" si="7"/>
        <v>4595.99</v>
      </c>
      <c r="N152" s="126">
        <f t="shared" si="8"/>
        <v>170909.59</v>
      </c>
    </row>
    <row r="153" spans="1:14" x14ac:dyDescent="0.2">
      <c r="A153" s="22" t="s">
        <v>355</v>
      </c>
      <c r="B153" s="14" t="s">
        <v>356</v>
      </c>
      <c r="C153" s="67" t="s">
        <v>357</v>
      </c>
      <c r="D153" s="145">
        <v>0</v>
      </c>
      <c r="E153" s="146"/>
      <c r="F153" s="145">
        <v>0</v>
      </c>
      <c r="G153" s="126">
        <v>0</v>
      </c>
      <c r="H153" s="126">
        <v>0</v>
      </c>
      <c r="I153" s="126">
        <v>0</v>
      </c>
      <c r="J153" s="119"/>
      <c r="K153" s="119"/>
      <c r="L153" s="126">
        <f t="shared" si="6"/>
        <v>0</v>
      </c>
      <c r="M153" s="126">
        <f t="shared" si="7"/>
        <v>0</v>
      </c>
      <c r="N153" s="126">
        <f t="shared" si="8"/>
        <v>0</v>
      </c>
    </row>
    <row r="154" spans="1:14" x14ac:dyDescent="0.2">
      <c r="A154" s="22" t="s">
        <v>358</v>
      </c>
      <c r="B154" s="14" t="s">
        <v>359</v>
      </c>
      <c r="C154" s="67" t="s">
        <v>360</v>
      </c>
      <c r="D154" s="145">
        <v>51597.606962713602</v>
      </c>
      <c r="E154" s="146"/>
      <c r="F154" s="145">
        <v>47065.931300643009</v>
      </c>
      <c r="G154" s="126">
        <v>227547.69</v>
      </c>
      <c r="H154" s="126">
        <v>0</v>
      </c>
      <c r="I154" s="126">
        <v>0</v>
      </c>
      <c r="J154" s="119"/>
      <c r="K154" s="119"/>
      <c r="L154" s="126">
        <f t="shared" si="6"/>
        <v>47065.931300643009</v>
      </c>
      <c r="M154" s="126">
        <f t="shared" si="7"/>
        <v>0</v>
      </c>
      <c r="N154" s="126">
        <f t="shared" si="8"/>
        <v>227547.69</v>
      </c>
    </row>
    <row r="155" spans="1:14" x14ac:dyDescent="0.2">
      <c r="A155" s="22" t="s">
        <v>361</v>
      </c>
      <c r="B155" s="14" t="s">
        <v>359</v>
      </c>
      <c r="C155" s="67" t="s">
        <v>362</v>
      </c>
      <c r="D155" s="145">
        <v>0</v>
      </c>
      <c r="E155" s="146"/>
      <c r="F155" s="145">
        <v>0</v>
      </c>
      <c r="G155" s="126">
        <v>0</v>
      </c>
      <c r="H155" s="126">
        <v>0</v>
      </c>
      <c r="I155" s="126">
        <v>0</v>
      </c>
      <c r="J155" s="119"/>
      <c r="K155" s="119"/>
      <c r="L155" s="126">
        <f t="shared" si="6"/>
        <v>0</v>
      </c>
      <c r="M155" s="126">
        <f t="shared" si="7"/>
        <v>0</v>
      </c>
      <c r="N155" s="126">
        <f t="shared" si="8"/>
        <v>0</v>
      </c>
    </row>
    <row r="156" spans="1:14" x14ac:dyDescent="0.2">
      <c r="A156" s="22" t="s">
        <v>363</v>
      </c>
      <c r="B156" s="14" t="s">
        <v>364</v>
      </c>
      <c r="C156" s="67" t="s">
        <v>365</v>
      </c>
      <c r="D156" s="145">
        <v>42941.451121577513</v>
      </c>
      <c r="E156" s="146"/>
      <c r="F156" s="145">
        <v>22839.332743867748</v>
      </c>
      <c r="G156" s="126">
        <v>149347.70000000001</v>
      </c>
      <c r="H156" s="126">
        <v>4947</v>
      </c>
      <c r="I156" s="126">
        <v>4947</v>
      </c>
      <c r="J156" s="119"/>
      <c r="K156" s="119"/>
      <c r="L156" s="126">
        <f t="shared" si="6"/>
        <v>22839.332743867748</v>
      </c>
      <c r="M156" s="126">
        <f t="shared" si="7"/>
        <v>4947</v>
      </c>
      <c r="N156" s="126">
        <f t="shared" si="8"/>
        <v>154294.70000000001</v>
      </c>
    </row>
    <row r="157" spans="1:14" x14ac:dyDescent="0.2">
      <c r="A157" s="22" t="s">
        <v>366</v>
      </c>
      <c r="B157" s="14" t="s">
        <v>364</v>
      </c>
      <c r="C157" s="67" t="s">
        <v>367</v>
      </c>
      <c r="D157" s="145">
        <v>22915.654882354494</v>
      </c>
      <c r="E157" s="146"/>
      <c r="F157" s="145">
        <v>18799.291729540037</v>
      </c>
      <c r="G157" s="126">
        <v>104444.69</v>
      </c>
      <c r="H157" s="126">
        <v>3303.87</v>
      </c>
      <c r="I157" s="126">
        <v>3303.87</v>
      </c>
      <c r="J157" s="119"/>
      <c r="K157" s="119"/>
      <c r="L157" s="126">
        <f t="shared" si="6"/>
        <v>18799.291729540037</v>
      </c>
      <c r="M157" s="126">
        <f t="shared" si="7"/>
        <v>3303.87</v>
      </c>
      <c r="N157" s="126">
        <f t="shared" si="8"/>
        <v>107748.56</v>
      </c>
    </row>
    <row r="158" spans="1:14" x14ac:dyDescent="0.2">
      <c r="A158" s="22" t="s">
        <v>368</v>
      </c>
      <c r="B158" s="14" t="s">
        <v>369</v>
      </c>
      <c r="C158" s="67" t="s">
        <v>370</v>
      </c>
      <c r="D158" s="145">
        <v>66874.404263466495</v>
      </c>
      <c r="E158" s="146"/>
      <c r="F158" s="145">
        <v>43704.539603200858</v>
      </c>
      <c r="G158" s="126">
        <v>271586.43</v>
      </c>
      <c r="H158" s="126">
        <v>24949</v>
      </c>
      <c r="I158" s="126">
        <v>24949</v>
      </c>
      <c r="J158" s="119"/>
      <c r="K158" s="119"/>
      <c r="L158" s="126">
        <f t="shared" si="6"/>
        <v>43704.539603200858</v>
      </c>
      <c r="M158" s="126">
        <f t="shared" si="7"/>
        <v>24949</v>
      </c>
      <c r="N158" s="126">
        <f t="shared" si="8"/>
        <v>296535.43</v>
      </c>
    </row>
    <row r="159" spans="1:14" x14ac:dyDescent="0.2">
      <c r="A159" s="22" t="s">
        <v>371</v>
      </c>
      <c r="B159" s="14" t="s">
        <v>372</v>
      </c>
      <c r="C159" s="67" t="s">
        <v>373</v>
      </c>
      <c r="D159" s="145">
        <v>9074.008736213158</v>
      </c>
      <c r="E159" s="146"/>
      <c r="F159" s="145">
        <v>12896.206972345872</v>
      </c>
      <c r="G159" s="126">
        <v>39710.800000000003</v>
      </c>
      <c r="H159" s="126">
        <v>7774.54</v>
      </c>
      <c r="I159" s="126">
        <v>7774.54</v>
      </c>
      <c r="J159" s="119"/>
      <c r="K159" s="119"/>
      <c r="L159" s="126">
        <f t="shared" si="6"/>
        <v>12896.206972345872</v>
      </c>
      <c r="M159" s="126">
        <f t="shared" si="7"/>
        <v>7774.54</v>
      </c>
      <c r="N159" s="126">
        <f t="shared" si="8"/>
        <v>47485.340000000004</v>
      </c>
    </row>
    <row r="160" spans="1:14" x14ac:dyDescent="0.2">
      <c r="A160" s="22" t="s">
        <v>374</v>
      </c>
      <c r="B160" s="14" t="s">
        <v>372</v>
      </c>
      <c r="C160" s="67" t="s">
        <v>375</v>
      </c>
      <c r="D160" s="145">
        <v>33215.754855633364</v>
      </c>
      <c r="E160" s="146"/>
      <c r="F160" s="145">
        <v>27390.612514151693</v>
      </c>
      <c r="G160" s="126">
        <v>198298.81</v>
      </c>
      <c r="H160" s="126">
        <v>32124.06</v>
      </c>
      <c r="I160" s="126">
        <v>32124.06</v>
      </c>
      <c r="J160" s="119"/>
      <c r="K160" s="119"/>
      <c r="L160" s="126">
        <f t="shared" si="6"/>
        <v>27390.612514151693</v>
      </c>
      <c r="M160" s="126">
        <f t="shared" si="7"/>
        <v>32124.06</v>
      </c>
      <c r="N160" s="126">
        <f t="shared" si="8"/>
        <v>230422.87</v>
      </c>
    </row>
    <row r="161" spans="1:14" x14ac:dyDescent="0.2">
      <c r="A161" s="22" t="s">
        <v>376</v>
      </c>
      <c r="B161" s="14" t="s">
        <v>377</v>
      </c>
      <c r="C161" s="67" t="s">
        <v>378</v>
      </c>
      <c r="D161" s="145">
        <v>22044.284833069756</v>
      </c>
      <c r="E161" s="146"/>
      <c r="F161" s="145">
        <v>18365.980273221336</v>
      </c>
      <c r="G161" s="126">
        <v>131831.10999999999</v>
      </c>
      <c r="H161" s="126">
        <v>8891.9599999999991</v>
      </c>
      <c r="I161" s="126">
        <v>8891.9599999999991</v>
      </c>
      <c r="J161" s="119"/>
      <c r="K161" s="119"/>
      <c r="L161" s="126">
        <f t="shared" si="6"/>
        <v>18365.980273221336</v>
      </c>
      <c r="M161" s="126">
        <f t="shared" si="7"/>
        <v>8891.9599999999991</v>
      </c>
      <c r="N161" s="126">
        <f t="shared" si="8"/>
        <v>140723.06999999998</v>
      </c>
    </row>
    <row r="162" spans="1:14" x14ac:dyDescent="0.2">
      <c r="A162" s="22" t="s">
        <v>379</v>
      </c>
      <c r="B162" s="14" t="s">
        <v>377</v>
      </c>
      <c r="C162" s="67" t="s">
        <v>380</v>
      </c>
      <c r="D162" s="145">
        <v>12259.091084131978</v>
      </c>
      <c r="E162" s="146"/>
      <c r="F162" s="145">
        <v>11945.108679993042</v>
      </c>
      <c r="G162" s="126">
        <v>58254.14</v>
      </c>
      <c r="H162" s="126">
        <v>0</v>
      </c>
      <c r="I162" s="126">
        <v>0</v>
      </c>
      <c r="J162" s="119"/>
      <c r="K162" s="119"/>
      <c r="L162" s="126">
        <f t="shared" si="6"/>
        <v>11945.108679993042</v>
      </c>
      <c r="M162" s="126">
        <f t="shared" si="7"/>
        <v>0</v>
      </c>
      <c r="N162" s="126">
        <f t="shared" si="8"/>
        <v>58254.14</v>
      </c>
    </row>
    <row r="163" spans="1:14" x14ac:dyDescent="0.2">
      <c r="A163" s="22" t="s">
        <v>381</v>
      </c>
      <c r="B163" s="14" t="s">
        <v>377</v>
      </c>
      <c r="C163" s="67" t="s">
        <v>382</v>
      </c>
      <c r="D163" s="145">
        <v>7769.9727622077626</v>
      </c>
      <c r="E163" s="146"/>
      <c r="F163" s="145">
        <v>2544.5766892576362</v>
      </c>
      <c r="G163" s="126">
        <v>21136.73</v>
      </c>
      <c r="H163" s="126">
        <v>2132</v>
      </c>
      <c r="I163" s="126">
        <v>2132</v>
      </c>
      <c r="J163" s="119"/>
      <c r="K163" s="119"/>
      <c r="L163" s="126">
        <f t="shared" si="6"/>
        <v>2544.5766892576362</v>
      </c>
      <c r="M163" s="126">
        <f t="shared" si="7"/>
        <v>2132</v>
      </c>
      <c r="N163" s="126">
        <f t="shared" si="8"/>
        <v>23268.73</v>
      </c>
    </row>
    <row r="164" spans="1:14" x14ac:dyDescent="0.2">
      <c r="A164" s="22" t="s">
        <v>383</v>
      </c>
      <c r="B164" s="14" t="s">
        <v>377</v>
      </c>
      <c r="C164" s="67" t="s">
        <v>384</v>
      </c>
      <c r="D164" s="145">
        <v>22954.092525124594</v>
      </c>
      <c r="E164" s="146"/>
      <c r="F164" s="145">
        <v>28899.698963019302</v>
      </c>
      <c r="G164" s="126">
        <v>130541.42</v>
      </c>
      <c r="H164" s="126">
        <v>3612</v>
      </c>
      <c r="I164" s="126">
        <v>3612</v>
      </c>
      <c r="J164" s="119"/>
      <c r="K164" s="119"/>
      <c r="L164" s="126">
        <f t="shared" si="6"/>
        <v>28899.698963019302</v>
      </c>
      <c r="M164" s="126">
        <f t="shared" si="7"/>
        <v>3612</v>
      </c>
      <c r="N164" s="126">
        <f t="shared" si="8"/>
        <v>134153.41999999998</v>
      </c>
    </row>
    <row r="165" spans="1:14" x14ac:dyDescent="0.2">
      <c r="A165" s="22" t="s">
        <v>385</v>
      </c>
      <c r="B165" s="14" t="s">
        <v>377</v>
      </c>
      <c r="C165" s="67" t="s">
        <v>386</v>
      </c>
      <c r="D165" s="145">
        <v>15862.310128574163</v>
      </c>
      <c r="E165" s="146"/>
      <c r="F165" s="145">
        <v>19897.0282747003</v>
      </c>
      <c r="G165" s="126">
        <v>74446.960000000006</v>
      </c>
      <c r="H165" s="126">
        <v>0</v>
      </c>
      <c r="I165" s="126">
        <v>0</v>
      </c>
      <c r="J165" s="119"/>
      <c r="K165" s="119"/>
      <c r="L165" s="126">
        <f t="shared" si="6"/>
        <v>19897.0282747003</v>
      </c>
      <c r="M165" s="126">
        <f t="shared" si="7"/>
        <v>0</v>
      </c>
      <c r="N165" s="126">
        <f t="shared" si="8"/>
        <v>74446.960000000006</v>
      </c>
    </row>
    <row r="166" spans="1:14" x14ac:dyDescent="0.2">
      <c r="A166" s="22" t="s">
        <v>387</v>
      </c>
      <c r="B166" s="14" t="s">
        <v>388</v>
      </c>
      <c r="C166" s="67" t="s">
        <v>389</v>
      </c>
      <c r="D166" s="145">
        <v>74196.056950965096</v>
      </c>
      <c r="E166" s="146"/>
      <c r="F166" s="145">
        <v>64764.611932565516</v>
      </c>
      <c r="G166" s="126">
        <v>329601.67</v>
      </c>
      <c r="H166" s="126">
        <v>29648</v>
      </c>
      <c r="I166" s="126">
        <v>19935.47</v>
      </c>
      <c r="J166" s="119"/>
      <c r="K166" s="119"/>
      <c r="L166" s="126">
        <f t="shared" si="6"/>
        <v>64764.611932565516</v>
      </c>
      <c r="M166" s="126">
        <f t="shared" si="7"/>
        <v>29648</v>
      </c>
      <c r="N166" s="126">
        <f t="shared" si="8"/>
        <v>349537.14</v>
      </c>
    </row>
    <row r="167" spans="1:14" x14ac:dyDescent="0.2">
      <c r="A167" s="22" t="s">
        <v>390</v>
      </c>
      <c r="B167" s="14" t="s">
        <v>388</v>
      </c>
      <c r="C167" s="67" t="s">
        <v>391</v>
      </c>
      <c r="D167" s="145">
        <v>81445.321844838953</v>
      </c>
      <c r="E167" s="146"/>
      <c r="F167" s="145">
        <v>82621.529371865647</v>
      </c>
      <c r="G167" s="126">
        <v>495744.54</v>
      </c>
      <c r="H167" s="126">
        <v>13730.49</v>
      </c>
      <c r="I167" s="126">
        <v>14889</v>
      </c>
      <c r="J167" s="119"/>
      <c r="K167" s="119"/>
      <c r="L167" s="126">
        <f t="shared" si="6"/>
        <v>82621.529371865647</v>
      </c>
      <c r="M167" s="126">
        <f t="shared" si="7"/>
        <v>13730.49</v>
      </c>
      <c r="N167" s="126">
        <f t="shared" si="8"/>
        <v>510633.54</v>
      </c>
    </row>
    <row r="168" spans="1:14" x14ac:dyDescent="0.2">
      <c r="A168" s="22" t="s">
        <v>392</v>
      </c>
      <c r="B168" s="14" t="s">
        <v>388</v>
      </c>
      <c r="C168" s="67" t="s">
        <v>393</v>
      </c>
      <c r="D168" s="145">
        <v>46125.38138628575</v>
      </c>
      <c r="E168" s="146"/>
      <c r="F168" s="145">
        <v>31604.272451603512</v>
      </c>
      <c r="G168" s="126">
        <v>255474.32</v>
      </c>
      <c r="H168" s="126">
        <v>0</v>
      </c>
      <c r="I168" s="126">
        <v>0</v>
      </c>
      <c r="J168" s="119"/>
      <c r="K168" s="119"/>
      <c r="L168" s="126">
        <f t="shared" si="6"/>
        <v>31604.272451603512</v>
      </c>
      <c r="M168" s="126">
        <f t="shared" si="7"/>
        <v>0</v>
      </c>
      <c r="N168" s="126">
        <f t="shared" si="8"/>
        <v>255474.32</v>
      </c>
    </row>
    <row r="169" spans="1:14" x14ac:dyDescent="0.2">
      <c r="A169" s="22" t="s">
        <v>394</v>
      </c>
      <c r="B169" s="14" t="s">
        <v>388</v>
      </c>
      <c r="C169" s="67" t="s">
        <v>395</v>
      </c>
      <c r="D169" s="145">
        <v>151703.12695804553</v>
      </c>
      <c r="E169" s="146"/>
      <c r="F169" s="145">
        <v>134520.99253504691</v>
      </c>
      <c r="G169" s="126">
        <v>961180.34</v>
      </c>
      <c r="H169" s="126">
        <v>27839</v>
      </c>
      <c r="I169" s="126">
        <v>27838.999999999996</v>
      </c>
      <c r="J169" s="119"/>
      <c r="K169" s="119"/>
      <c r="L169" s="126">
        <f t="shared" si="6"/>
        <v>134520.99253504691</v>
      </c>
      <c r="M169" s="126">
        <f t="shared" si="7"/>
        <v>27839</v>
      </c>
      <c r="N169" s="126">
        <f t="shared" si="8"/>
        <v>989019.34</v>
      </c>
    </row>
    <row r="170" spans="1:14" x14ac:dyDescent="0.2">
      <c r="A170" s="22" t="s">
        <v>396</v>
      </c>
      <c r="B170" s="14" t="s">
        <v>388</v>
      </c>
      <c r="C170" s="67" t="s">
        <v>397</v>
      </c>
      <c r="D170" s="145">
        <v>31346.343397385099</v>
      </c>
      <c r="E170" s="146"/>
      <c r="F170" s="145">
        <v>0</v>
      </c>
      <c r="G170" s="126">
        <v>0</v>
      </c>
      <c r="H170" s="126">
        <v>6757.09</v>
      </c>
      <c r="I170" s="126">
        <v>6757.09</v>
      </c>
      <c r="J170" s="119"/>
      <c r="K170" s="119"/>
      <c r="L170" s="126">
        <f t="shared" si="6"/>
        <v>0</v>
      </c>
      <c r="M170" s="126">
        <f t="shared" si="7"/>
        <v>6757.09</v>
      </c>
      <c r="N170" s="126">
        <f t="shared" si="8"/>
        <v>6757.09</v>
      </c>
    </row>
    <row r="171" spans="1:14" x14ac:dyDescent="0.2">
      <c r="A171" s="22" t="s">
        <v>398</v>
      </c>
      <c r="B171" s="14" t="s">
        <v>388</v>
      </c>
      <c r="C171" s="67" t="s">
        <v>399</v>
      </c>
      <c r="D171" s="145">
        <v>191861.74024296482</v>
      </c>
      <c r="E171" s="146"/>
      <c r="F171" s="145">
        <v>256434.38404431535</v>
      </c>
      <c r="G171" s="126">
        <v>1539602.63</v>
      </c>
      <c r="H171" s="126">
        <v>164689</v>
      </c>
      <c r="I171" s="126">
        <v>164689</v>
      </c>
      <c r="J171" s="119"/>
      <c r="K171" s="119"/>
      <c r="L171" s="126">
        <f t="shared" si="6"/>
        <v>256434.38404431535</v>
      </c>
      <c r="M171" s="126">
        <f t="shared" si="7"/>
        <v>164689</v>
      </c>
      <c r="N171" s="126">
        <f t="shared" si="8"/>
        <v>1704291.63</v>
      </c>
    </row>
    <row r="172" spans="1:14" x14ac:dyDescent="0.2">
      <c r="A172" s="22" t="s">
        <v>400</v>
      </c>
      <c r="B172" s="14" t="s">
        <v>388</v>
      </c>
      <c r="C172" s="67" t="s">
        <v>401</v>
      </c>
      <c r="D172" s="145">
        <v>158383.87430765346</v>
      </c>
      <c r="E172" s="146"/>
      <c r="F172" s="145">
        <v>140209.51730021916</v>
      </c>
      <c r="G172" s="126">
        <v>520486.48</v>
      </c>
      <c r="H172" s="126">
        <v>0</v>
      </c>
      <c r="I172" s="126">
        <v>0</v>
      </c>
      <c r="J172" s="119"/>
      <c r="K172" s="119"/>
      <c r="L172" s="126">
        <f t="shared" si="6"/>
        <v>140209.51730021916</v>
      </c>
      <c r="M172" s="126">
        <f t="shared" si="7"/>
        <v>0</v>
      </c>
      <c r="N172" s="126">
        <f t="shared" si="8"/>
        <v>520486.48</v>
      </c>
    </row>
    <row r="173" spans="1:14" x14ac:dyDescent="0.2">
      <c r="A173" s="22" t="s">
        <v>402</v>
      </c>
      <c r="B173" s="14" t="s">
        <v>388</v>
      </c>
      <c r="C173" s="67" t="s">
        <v>403</v>
      </c>
      <c r="D173" s="145">
        <v>45211.007113124331</v>
      </c>
      <c r="E173" s="146"/>
      <c r="F173" s="145">
        <v>118590.71276287654</v>
      </c>
      <c r="G173" s="126">
        <v>528479.85</v>
      </c>
      <c r="H173" s="126">
        <v>17994</v>
      </c>
      <c r="I173" s="126">
        <v>17994</v>
      </c>
      <c r="J173" s="119"/>
      <c r="K173" s="119"/>
      <c r="L173" s="126">
        <f t="shared" si="6"/>
        <v>118590.71276287654</v>
      </c>
      <c r="M173" s="126">
        <f t="shared" si="7"/>
        <v>17994</v>
      </c>
      <c r="N173" s="126">
        <f t="shared" si="8"/>
        <v>546473.85</v>
      </c>
    </row>
    <row r="174" spans="1:14" x14ac:dyDescent="0.2">
      <c r="A174" s="22" t="s">
        <v>404</v>
      </c>
      <c r="B174" s="14" t="s">
        <v>388</v>
      </c>
      <c r="C174" s="67" t="s">
        <v>405</v>
      </c>
      <c r="D174" s="145">
        <v>8338.968042773482</v>
      </c>
      <c r="E174" s="146"/>
      <c r="F174" s="145">
        <v>15628.877383061306</v>
      </c>
      <c r="G174" s="126">
        <v>121738.66</v>
      </c>
      <c r="H174" s="126">
        <v>7513.79</v>
      </c>
      <c r="I174" s="126">
        <v>7513.79</v>
      </c>
      <c r="J174" s="119"/>
      <c r="K174" s="119"/>
      <c r="L174" s="126">
        <f t="shared" si="6"/>
        <v>15628.877383061306</v>
      </c>
      <c r="M174" s="126">
        <f t="shared" si="7"/>
        <v>7513.79</v>
      </c>
      <c r="N174" s="126">
        <f t="shared" si="8"/>
        <v>129252.45</v>
      </c>
    </row>
    <row r="175" spans="1:14" x14ac:dyDescent="0.2">
      <c r="A175" s="22" t="s">
        <v>406</v>
      </c>
      <c r="B175" s="14" t="s">
        <v>388</v>
      </c>
      <c r="C175" s="67" t="s">
        <v>407</v>
      </c>
      <c r="D175" s="145">
        <v>31293.36498691286</v>
      </c>
      <c r="E175" s="146"/>
      <c r="F175" s="145">
        <v>29876.571709266824</v>
      </c>
      <c r="G175" s="126">
        <v>153860.21</v>
      </c>
      <c r="H175" s="126">
        <v>11357.57</v>
      </c>
      <c r="I175" s="126">
        <v>11357.57</v>
      </c>
      <c r="J175" s="119"/>
      <c r="K175" s="119"/>
      <c r="L175" s="126">
        <f t="shared" si="6"/>
        <v>29876.571709266824</v>
      </c>
      <c r="M175" s="126">
        <f t="shared" si="7"/>
        <v>11357.57</v>
      </c>
      <c r="N175" s="126">
        <f t="shared" si="8"/>
        <v>165217.78</v>
      </c>
    </row>
    <row r="176" spans="1:14" x14ac:dyDescent="0.2">
      <c r="A176" s="22" t="s">
        <v>408</v>
      </c>
      <c r="B176" s="14" t="s">
        <v>388</v>
      </c>
      <c r="C176" s="67" t="s">
        <v>409</v>
      </c>
      <c r="D176" s="145">
        <v>16663.972136347475</v>
      </c>
      <c r="E176" s="146"/>
      <c r="F176" s="145">
        <v>9609.7407485007589</v>
      </c>
      <c r="G176" s="126">
        <v>49675.53</v>
      </c>
      <c r="H176" s="126">
        <v>6732.63</v>
      </c>
      <c r="I176" s="126">
        <v>6732.63</v>
      </c>
      <c r="J176" s="119"/>
      <c r="K176" s="119"/>
      <c r="L176" s="126">
        <f t="shared" si="6"/>
        <v>9609.7407485007589</v>
      </c>
      <c r="M176" s="126">
        <f t="shared" si="7"/>
        <v>6732.63</v>
      </c>
      <c r="N176" s="126">
        <f t="shared" si="8"/>
        <v>56408.159999999996</v>
      </c>
    </row>
    <row r="177" spans="1:14" x14ac:dyDescent="0.2">
      <c r="A177" s="22" t="s">
        <v>410</v>
      </c>
      <c r="B177" s="14" t="s">
        <v>388</v>
      </c>
      <c r="C177" s="67" t="s">
        <v>411</v>
      </c>
      <c r="D177" s="145">
        <v>26422.193836139049</v>
      </c>
      <c r="E177" s="146"/>
      <c r="F177" s="145">
        <v>12030.380103327407</v>
      </c>
      <c r="G177" s="126">
        <v>89093.42</v>
      </c>
      <c r="H177" s="126">
        <v>0</v>
      </c>
      <c r="I177" s="126">
        <v>0</v>
      </c>
      <c r="J177" s="119"/>
      <c r="K177" s="119"/>
      <c r="L177" s="126">
        <f t="shared" si="6"/>
        <v>12030.380103327407</v>
      </c>
      <c r="M177" s="126">
        <f t="shared" si="7"/>
        <v>0</v>
      </c>
      <c r="N177" s="126">
        <f t="shared" si="8"/>
        <v>89093.42</v>
      </c>
    </row>
    <row r="178" spans="1:14" x14ac:dyDescent="0.2">
      <c r="A178" s="26" t="s">
        <v>412</v>
      </c>
      <c r="B178" s="14" t="s">
        <v>413</v>
      </c>
      <c r="C178" s="67" t="s">
        <v>414</v>
      </c>
      <c r="D178" s="145">
        <v>58649.128666655684</v>
      </c>
      <c r="E178" s="146"/>
      <c r="F178" s="145">
        <v>49897.924831197139</v>
      </c>
      <c r="G178" s="126">
        <v>235634.78</v>
      </c>
      <c r="H178" s="126">
        <v>11347</v>
      </c>
      <c r="I178" s="126">
        <v>11347</v>
      </c>
      <c r="J178" s="119"/>
      <c r="K178" s="119"/>
      <c r="L178" s="126">
        <f t="shared" si="6"/>
        <v>49897.924831197139</v>
      </c>
      <c r="M178" s="126">
        <f t="shared" si="7"/>
        <v>11347</v>
      </c>
      <c r="N178" s="126">
        <f t="shared" si="8"/>
        <v>246981.78</v>
      </c>
    </row>
    <row r="179" spans="1:14" x14ac:dyDescent="0.2">
      <c r="A179" s="26" t="s">
        <v>415</v>
      </c>
      <c r="B179" s="14" t="s">
        <v>413</v>
      </c>
      <c r="C179" s="67" t="s">
        <v>416</v>
      </c>
      <c r="D179" s="145">
        <v>14313.569211200087</v>
      </c>
      <c r="E179" s="146"/>
      <c r="F179" s="145">
        <v>26171.57763323675</v>
      </c>
      <c r="G179" s="126">
        <v>157066.07999999999</v>
      </c>
      <c r="H179" s="126">
        <v>7484.85</v>
      </c>
      <c r="I179" s="126">
        <v>7484.85</v>
      </c>
      <c r="J179" s="119"/>
      <c r="K179" s="119"/>
      <c r="L179" s="126">
        <f t="shared" si="6"/>
        <v>26171.57763323675</v>
      </c>
      <c r="M179" s="126">
        <f t="shared" si="7"/>
        <v>7484.85</v>
      </c>
      <c r="N179" s="126">
        <f t="shared" si="8"/>
        <v>164550.93</v>
      </c>
    </row>
    <row r="180" spans="1:14" x14ac:dyDescent="0.2">
      <c r="A180" s="26" t="s">
        <v>417</v>
      </c>
      <c r="B180" s="14" t="s">
        <v>413</v>
      </c>
      <c r="C180" s="67" t="s">
        <v>418</v>
      </c>
      <c r="D180" s="145">
        <v>16940.261700853393</v>
      </c>
      <c r="E180" s="146"/>
      <c r="F180" s="145">
        <v>16248.193447524889</v>
      </c>
      <c r="G180" s="126">
        <v>127853.81</v>
      </c>
      <c r="H180" s="126">
        <v>0</v>
      </c>
      <c r="I180" s="126">
        <v>0</v>
      </c>
      <c r="J180" s="119"/>
      <c r="K180" s="119"/>
      <c r="L180" s="126">
        <f t="shared" si="6"/>
        <v>16248.193447524889</v>
      </c>
      <c r="M180" s="126">
        <f t="shared" si="7"/>
        <v>0</v>
      </c>
      <c r="N180" s="126">
        <f t="shared" si="8"/>
        <v>127853.81</v>
      </c>
    </row>
    <row r="181" spans="1:14" x14ac:dyDescent="0.2">
      <c r="A181" s="26" t="s">
        <v>419</v>
      </c>
      <c r="B181" s="14" t="s">
        <v>413</v>
      </c>
      <c r="C181" s="67" t="s">
        <v>420</v>
      </c>
      <c r="D181" s="145">
        <v>10101.079181031955</v>
      </c>
      <c r="E181" s="146"/>
      <c r="F181" s="145">
        <v>4864.9345955710805</v>
      </c>
      <c r="G181" s="126">
        <v>50813.32</v>
      </c>
      <c r="H181" s="126">
        <v>0</v>
      </c>
      <c r="I181" s="126">
        <v>1182.78</v>
      </c>
      <c r="J181" s="119"/>
      <c r="K181" s="119"/>
      <c r="L181" s="126">
        <f t="shared" si="6"/>
        <v>4864.9345955710805</v>
      </c>
      <c r="M181" s="126">
        <f t="shared" si="7"/>
        <v>0</v>
      </c>
      <c r="N181" s="126">
        <f t="shared" si="8"/>
        <v>51996.1</v>
      </c>
    </row>
    <row r="182" spans="1:14" x14ac:dyDescent="0.2">
      <c r="A182" s="26" t="s">
        <v>421</v>
      </c>
      <c r="B182" s="14"/>
      <c r="C182" s="67" t="s">
        <v>422</v>
      </c>
      <c r="D182" s="145">
        <v>118503.88311541319</v>
      </c>
      <c r="E182" s="146"/>
      <c r="F182" s="145">
        <v>130877.353510602</v>
      </c>
      <c r="G182" s="126">
        <v>509693.32</v>
      </c>
      <c r="H182" s="126">
        <v>90878</v>
      </c>
      <c r="I182" s="126">
        <v>90878.999999999985</v>
      </c>
      <c r="J182" s="119"/>
      <c r="K182" s="119"/>
      <c r="L182" s="126">
        <f t="shared" si="6"/>
        <v>130877.353510602</v>
      </c>
      <c r="M182" s="126">
        <f t="shared" si="7"/>
        <v>90878</v>
      </c>
      <c r="N182" s="126">
        <f t="shared" si="8"/>
        <v>600572.31999999995</v>
      </c>
    </row>
    <row r="183" spans="1:14" x14ac:dyDescent="0.2">
      <c r="A183" s="46" t="s">
        <v>423</v>
      </c>
      <c r="B183" s="47"/>
      <c r="C183" s="47" t="s">
        <v>424</v>
      </c>
      <c r="D183" s="145">
        <v>0</v>
      </c>
      <c r="E183" s="146"/>
      <c r="F183" s="126">
        <v>0</v>
      </c>
      <c r="G183" s="126">
        <v>0</v>
      </c>
      <c r="H183" s="126">
        <v>0</v>
      </c>
      <c r="I183" s="126">
        <v>0</v>
      </c>
      <c r="J183" s="119"/>
      <c r="K183" s="119"/>
      <c r="L183" s="126">
        <f t="shared" si="6"/>
        <v>0</v>
      </c>
      <c r="M183" s="126">
        <f t="shared" si="7"/>
        <v>0</v>
      </c>
      <c r="N183" s="126">
        <f t="shared" si="8"/>
        <v>0</v>
      </c>
    </row>
    <row r="184" spans="1:14" x14ac:dyDescent="0.2">
      <c r="A184" s="46" t="s">
        <v>425</v>
      </c>
      <c r="B184" s="48"/>
      <c r="C184" s="48" t="s">
        <v>426</v>
      </c>
      <c r="D184" s="145">
        <v>0</v>
      </c>
      <c r="E184" s="146"/>
      <c r="F184" s="126">
        <v>0</v>
      </c>
      <c r="G184" s="126">
        <v>0</v>
      </c>
      <c r="H184" s="126">
        <v>0</v>
      </c>
      <c r="I184" s="126">
        <v>0</v>
      </c>
      <c r="J184" s="119"/>
      <c r="K184" s="119"/>
      <c r="L184" s="126">
        <f t="shared" si="6"/>
        <v>0</v>
      </c>
      <c r="M184" s="126">
        <f t="shared" si="7"/>
        <v>0</v>
      </c>
      <c r="N184" s="126">
        <f t="shared" si="8"/>
        <v>0</v>
      </c>
    </row>
    <row r="185" spans="1:14" x14ac:dyDescent="0.2">
      <c r="A185" s="46" t="s">
        <v>427</v>
      </c>
      <c r="B185" s="48"/>
      <c r="C185" s="48" t="s">
        <v>428</v>
      </c>
      <c r="D185" s="145">
        <v>0</v>
      </c>
      <c r="E185" s="146"/>
      <c r="F185" s="147">
        <v>0</v>
      </c>
      <c r="G185" s="126">
        <v>0</v>
      </c>
      <c r="H185" s="126">
        <v>100352</v>
      </c>
      <c r="I185" s="126">
        <v>100352</v>
      </c>
      <c r="J185" s="119"/>
      <c r="K185" s="119"/>
      <c r="L185" s="126">
        <f t="shared" si="6"/>
        <v>0</v>
      </c>
      <c r="M185" s="126">
        <f t="shared" si="7"/>
        <v>100352</v>
      </c>
      <c r="N185" s="126">
        <f t="shared" si="8"/>
        <v>100352</v>
      </c>
    </row>
    <row r="186" spans="1:14" x14ac:dyDescent="0.2">
      <c r="A186" s="46" t="s">
        <v>429</v>
      </c>
      <c r="B186" s="48"/>
      <c r="C186" s="48" t="s">
        <v>430</v>
      </c>
      <c r="D186" s="145">
        <v>0</v>
      </c>
      <c r="E186" s="146"/>
      <c r="F186" s="126">
        <v>0</v>
      </c>
      <c r="G186" s="126">
        <v>0</v>
      </c>
      <c r="H186" s="126">
        <v>109896</v>
      </c>
      <c r="I186" s="126">
        <v>109896.53</v>
      </c>
      <c r="J186" s="119"/>
      <c r="K186" s="119"/>
      <c r="L186" s="126">
        <f t="shared" si="6"/>
        <v>0</v>
      </c>
      <c r="M186" s="126">
        <f t="shared" si="7"/>
        <v>109896</v>
      </c>
      <c r="N186" s="126">
        <f t="shared" si="8"/>
        <v>109896.53</v>
      </c>
    </row>
    <row r="187" spans="1:14" x14ac:dyDescent="0.2">
      <c r="A187" s="46" t="s">
        <v>431</v>
      </c>
      <c r="B187" s="48"/>
      <c r="C187" s="48" t="s">
        <v>432</v>
      </c>
      <c r="D187" s="145">
        <v>0</v>
      </c>
      <c r="E187" s="146"/>
      <c r="F187" s="126">
        <v>0</v>
      </c>
      <c r="G187" s="126">
        <v>0</v>
      </c>
      <c r="H187" s="126">
        <v>0</v>
      </c>
      <c r="I187" s="126">
        <v>0</v>
      </c>
      <c r="J187" s="119"/>
      <c r="K187" s="119"/>
      <c r="L187" s="126">
        <f t="shared" si="6"/>
        <v>0</v>
      </c>
      <c r="M187" s="126">
        <f t="shared" si="7"/>
        <v>0</v>
      </c>
      <c r="N187" s="126">
        <f t="shared" si="8"/>
        <v>0</v>
      </c>
    </row>
    <row r="188" spans="1:14" x14ac:dyDescent="0.2">
      <c r="A188" s="49" t="s">
        <v>433</v>
      </c>
      <c r="B188" s="48"/>
      <c r="C188" s="48" t="s">
        <v>434</v>
      </c>
      <c r="D188" s="145">
        <v>0</v>
      </c>
      <c r="E188" s="146"/>
      <c r="F188" s="126">
        <v>0</v>
      </c>
      <c r="G188" s="126">
        <v>0</v>
      </c>
      <c r="H188" s="126">
        <v>0</v>
      </c>
      <c r="I188" s="126">
        <v>0</v>
      </c>
      <c r="J188" s="119"/>
      <c r="K188" s="119"/>
      <c r="L188" s="126">
        <f t="shared" si="6"/>
        <v>0</v>
      </c>
      <c r="M188" s="126">
        <f t="shared" si="7"/>
        <v>0</v>
      </c>
      <c r="N188" s="126">
        <f t="shared" si="8"/>
        <v>0</v>
      </c>
    </row>
    <row r="189" spans="1:14" x14ac:dyDescent="0.2">
      <c r="A189" s="46" t="s">
        <v>435</v>
      </c>
      <c r="B189" s="48"/>
      <c r="C189" s="48" t="s">
        <v>436</v>
      </c>
      <c r="D189" s="145">
        <v>0</v>
      </c>
      <c r="E189" s="146"/>
      <c r="F189" s="126">
        <v>0</v>
      </c>
      <c r="G189" s="126">
        <v>0</v>
      </c>
      <c r="H189" s="126">
        <v>0</v>
      </c>
      <c r="I189" s="126">
        <v>0</v>
      </c>
      <c r="J189" s="119"/>
      <c r="K189" s="119"/>
      <c r="L189" s="126">
        <f t="shared" si="6"/>
        <v>0</v>
      </c>
      <c r="M189" s="126">
        <f t="shared" si="7"/>
        <v>0</v>
      </c>
      <c r="N189" s="126">
        <f t="shared" si="8"/>
        <v>0</v>
      </c>
    </row>
    <row r="190" spans="1:14" x14ac:dyDescent="0.2">
      <c r="A190" s="46" t="s">
        <v>437</v>
      </c>
      <c r="B190" s="48"/>
      <c r="C190" s="48" t="s">
        <v>438</v>
      </c>
      <c r="D190" s="145">
        <v>0</v>
      </c>
      <c r="E190" s="146"/>
      <c r="F190" s="126">
        <v>0</v>
      </c>
      <c r="G190" s="126">
        <v>0</v>
      </c>
      <c r="H190" s="126">
        <v>0</v>
      </c>
      <c r="I190" s="126">
        <v>0</v>
      </c>
      <c r="J190" s="119"/>
      <c r="K190" s="119"/>
      <c r="L190" s="126">
        <f t="shared" si="6"/>
        <v>0</v>
      </c>
      <c r="M190" s="126">
        <f t="shared" si="7"/>
        <v>0</v>
      </c>
      <c r="N190" s="126">
        <f t="shared" si="8"/>
        <v>0</v>
      </c>
    </row>
    <row r="191" spans="1:14" x14ac:dyDescent="0.2">
      <c r="A191" s="46" t="s">
        <v>439</v>
      </c>
      <c r="B191" s="48"/>
      <c r="C191" s="48" t="s">
        <v>440</v>
      </c>
      <c r="D191" s="145">
        <v>0</v>
      </c>
      <c r="E191" s="146"/>
      <c r="F191" s="126">
        <v>0</v>
      </c>
      <c r="G191" s="126">
        <v>0</v>
      </c>
      <c r="H191" s="126">
        <v>73599.240000000005</v>
      </c>
      <c r="I191" s="126">
        <v>73599.239999999991</v>
      </c>
      <c r="J191" s="119"/>
      <c r="K191" s="119"/>
      <c r="L191" s="126">
        <f t="shared" si="6"/>
        <v>0</v>
      </c>
      <c r="M191" s="126">
        <f t="shared" si="7"/>
        <v>73599.240000000005</v>
      </c>
      <c r="N191" s="126">
        <f t="shared" si="8"/>
        <v>73599.239999999991</v>
      </c>
    </row>
    <row r="192" spans="1:14" x14ac:dyDescent="0.2">
      <c r="A192" s="46" t="s">
        <v>441</v>
      </c>
      <c r="B192" s="48"/>
      <c r="C192" s="48" t="s">
        <v>442</v>
      </c>
      <c r="D192" s="145">
        <v>0</v>
      </c>
      <c r="E192" s="146"/>
      <c r="F192" s="126">
        <v>0</v>
      </c>
      <c r="G192" s="126">
        <v>0</v>
      </c>
      <c r="H192" s="126">
        <v>0</v>
      </c>
      <c r="I192" s="126">
        <v>0</v>
      </c>
      <c r="J192" s="119"/>
      <c r="K192" s="119"/>
      <c r="L192" s="126">
        <f t="shared" si="6"/>
        <v>0</v>
      </c>
      <c r="M192" s="126">
        <f t="shared" si="7"/>
        <v>0</v>
      </c>
      <c r="N192" s="126">
        <f t="shared" si="8"/>
        <v>0</v>
      </c>
    </row>
    <row r="193" spans="1:14" x14ac:dyDescent="0.2">
      <c r="A193" s="46" t="s">
        <v>443</v>
      </c>
      <c r="B193" s="48"/>
      <c r="C193" s="48" t="s">
        <v>444</v>
      </c>
      <c r="D193" s="145">
        <v>0</v>
      </c>
      <c r="E193" s="146"/>
      <c r="F193" s="126">
        <v>0</v>
      </c>
      <c r="G193" s="126">
        <v>0</v>
      </c>
      <c r="H193" s="126">
        <v>74081</v>
      </c>
      <c r="I193" s="126">
        <v>74081</v>
      </c>
      <c r="J193" s="119"/>
      <c r="K193" s="119"/>
      <c r="L193" s="126">
        <f t="shared" si="6"/>
        <v>0</v>
      </c>
      <c r="M193" s="126">
        <f t="shared" si="7"/>
        <v>74081</v>
      </c>
      <c r="N193" s="126">
        <f t="shared" si="8"/>
        <v>74081</v>
      </c>
    </row>
    <row r="194" spans="1:14" x14ac:dyDescent="0.2">
      <c r="A194" s="46" t="s">
        <v>445</v>
      </c>
      <c r="B194" s="48"/>
      <c r="C194" s="48" t="s">
        <v>446</v>
      </c>
      <c r="D194" s="145">
        <v>0</v>
      </c>
      <c r="E194" s="146"/>
      <c r="F194" s="126">
        <v>0</v>
      </c>
      <c r="G194" s="126">
        <v>0</v>
      </c>
      <c r="H194" s="126">
        <v>22874</v>
      </c>
      <c r="I194" s="126">
        <v>22874</v>
      </c>
      <c r="J194" s="119"/>
      <c r="K194" s="119"/>
      <c r="L194" s="126">
        <f t="shared" si="6"/>
        <v>0</v>
      </c>
      <c r="M194" s="126">
        <f t="shared" si="7"/>
        <v>22874</v>
      </c>
      <c r="N194" s="126">
        <f t="shared" si="8"/>
        <v>22874</v>
      </c>
    </row>
    <row r="195" spans="1:14" x14ac:dyDescent="0.2">
      <c r="A195" s="2" t="s">
        <v>447</v>
      </c>
      <c r="B195" s="48"/>
      <c r="C195" s="48" t="s">
        <v>448</v>
      </c>
      <c r="D195" s="145">
        <v>0</v>
      </c>
      <c r="E195" s="146"/>
      <c r="F195" s="126">
        <v>0</v>
      </c>
      <c r="G195" s="126">
        <v>0</v>
      </c>
      <c r="H195" s="126">
        <v>0</v>
      </c>
      <c r="I195" s="126">
        <v>0</v>
      </c>
      <c r="J195" s="119"/>
      <c r="K195" s="119"/>
      <c r="L195" s="126">
        <f t="shared" si="6"/>
        <v>0</v>
      </c>
      <c r="M195" s="126">
        <f t="shared" si="7"/>
        <v>0</v>
      </c>
      <c r="N195" s="126">
        <f t="shared" si="8"/>
        <v>0</v>
      </c>
    </row>
    <row r="196" spans="1:14" x14ac:dyDescent="0.2">
      <c r="A196" s="56" t="s">
        <v>449</v>
      </c>
      <c r="B196" s="48"/>
      <c r="C196" s="48" t="s">
        <v>450</v>
      </c>
      <c r="D196" s="145">
        <v>0</v>
      </c>
      <c r="E196" s="146"/>
      <c r="F196" s="126">
        <v>0</v>
      </c>
      <c r="G196" s="126">
        <v>0</v>
      </c>
      <c r="H196" s="126">
        <v>0</v>
      </c>
      <c r="I196" s="126">
        <v>0</v>
      </c>
      <c r="J196" s="119"/>
      <c r="K196" s="119"/>
      <c r="L196" s="126">
        <f t="shared" si="6"/>
        <v>0</v>
      </c>
      <c r="M196" s="126">
        <f t="shared" si="7"/>
        <v>0</v>
      </c>
      <c r="N196" s="126">
        <f t="shared" si="8"/>
        <v>0</v>
      </c>
    </row>
    <row r="197" spans="1:14" x14ac:dyDescent="0.2">
      <c r="A197" s="46" t="s">
        <v>451</v>
      </c>
      <c r="B197" s="48"/>
      <c r="C197" s="48" t="s">
        <v>452</v>
      </c>
      <c r="D197" s="145">
        <v>0</v>
      </c>
      <c r="E197" s="146"/>
      <c r="F197" s="126">
        <v>0</v>
      </c>
      <c r="G197" s="126">
        <v>0</v>
      </c>
      <c r="H197" s="126">
        <v>0</v>
      </c>
      <c r="I197" s="126">
        <v>0</v>
      </c>
      <c r="J197" s="119"/>
      <c r="K197" s="119"/>
      <c r="L197" s="126">
        <f t="shared" ref="L197:L203" si="9">F197</f>
        <v>0</v>
      </c>
      <c r="M197" s="126">
        <f t="shared" ref="M197:M203" si="10">H197</f>
        <v>0</v>
      </c>
      <c r="N197" s="126">
        <f t="shared" ref="N197:N203" si="11">G197+I197</f>
        <v>0</v>
      </c>
    </row>
    <row r="198" spans="1:14" x14ac:dyDescent="0.2">
      <c r="A198" s="46" t="s">
        <v>453</v>
      </c>
      <c r="B198" s="48"/>
      <c r="C198" s="48" t="s">
        <v>454</v>
      </c>
      <c r="D198" s="145">
        <v>0</v>
      </c>
      <c r="E198" s="146"/>
      <c r="F198" s="126">
        <v>0</v>
      </c>
      <c r="G198" s="126">
        <v>0</v>
      </c>
      <c r="H198" s="126">
        <v>0</v>
      </c>
      <c r="I198" s="126">
        <v>0</v>
      </c>
      <c r="J198" s="119"/>
      <c r="K198" s="119"/>
      <c r="L198" s="126">
        <f t="shared" si="9"/>
        <v>0</v>
      </c>
      <c r="M198" s="126">
        <f t="shared" si="10"/>
        <v>0</v>
      </c>
      <c r="N198" s="126">
        <f t="shared" si="11"/>
        <v>0</v>
      </c>
    </row>
    <row r="199" spans="1:14" x14ac:dyDescent="0.2">
      <c r="A199" s="46" t="s">
        <v>455</v>
      </c>
      <c r="B199" s="48"/>
      <c r="C199" s="48" t="s">
        <v>456</v>
      </c>
      <c r="D199" s="145">
        <v>0</v>
      </c>
      <c r="E199" s="146"/>
      <c r="F199" s="126">
        <v>0</v>
      </c>
      <c r="G199" s="126">
        <v>0</v>
      </c>
      <c r="H199" s="126">
        <v>0</v>
      </c>
      <c r="I199" s="126">
        <v>0</v>
      </c>
      <c r="J199" s="119"/>
      <c r="K199" s="119"/>
      <c r="L199" s="126">
        <f t="shared" si="9"/>
        <v>0</v>
      </c>
      <c r="M199" s="126">
        <f t="shared" si="10"/>
        <v>0</v>
      </c>
      <c r="N199" s="126">
        <f t="shared" si="11"/>
        <v>0</v>
      </c>
    </row>
    <row r="200" spans="1:14" x14ac:dyDescent="0.2">
      <c r="A200" s="49" t="s">
        <v>457</v>
      </c>
      <c r="B200" s="48"/>
      <c r="C200" s="48" t="s">
        <v>458</v>
      </c>
      <c r="D200" s="145">
        <v>0</v>
      </c>
      <c r="E200" s="146"/>
      <c r="F200" s="126">
        <v>0</v>
      </c>
      <c r="G200" s="126">
        <v>0</v>
      </c>
      <c r="H200" s="126">
        <v>0</v>
      </c>
      <c r="I200" s="126">
        <v>0</v>
      </c>
      <c r="J200" s="119"/>
      <c r="K200" s="119"/>
      <c r="L200" s="126">
        <f t="shared" si="9"/>
        <v>0</v>
      </c>
      <c r="M200" s="126">
        <f t="shared" si="10"/>
        <v>0</v>
      </c>
      <c r="N200" s="126">
        <f t="shared" si="11"/>
        <v>0</v>
      </c>
    </row>
    <row r="201" spans="1:14" x14ac:dyDescent="0.2">
      <c r="A201" s="49" t="s">
        <v>459</v>
      </c>
      <c r="B201" s="48"/>
      <c r="C201" s="48" t="s">
        <v>460</v>
      </c>
      <c r="D201" s="145">
        <v>0</v>
      </c>
      <c r="E201" s="146"/>
      <c r="F201" s="126">
        <v>0</v>
      </c>
      <c r="G201" s="126">
        <v>0</v>
      </c>
      <c r="H201" s="126">
        <v>0</v>
      </c>
      <c r="I201" s="126">
        <v>0</v>
      </c>
      <c r="J201" s="119"/>
      <c r="K201" s="119"/>
      <c r="L201" s="126">
        <f t="shared" si="9"/>
        <v>0</v>
      </c>
      <c r="M201" s="126">
        <f t="shared" si="10"/>
        <v>0</v>
      </c>
      <c r="N201" s="126">
        <f t="shared" si="11"/>
        <v>0</v>
      </c>
    </row>
    <row r="202" spans="1:14" x14ac:dyDescent="0.2">
      <c r="A202" s="49" t="s">
        <v>536</v>
      </c>
      <c r="B202" s="48"/>
      <c r="C202" s="48" t="s">
        <v>539</v>
      </c>
      <c r="D202" s="145">
        <v>0</v>
      </c>
      <c r="E202" s="146"/>
      <c r="F202" s="126">
        <v>0</v>
      </c>
      <c r="G202" s="126">
        <v>0</v>
      </c>
      <c r="H202" s="126">
        <v>0</v>
      </c>
      <c r="I202" s="126">
        <v>0</v>
      </c>
      <c r="J202" s="119"/>
      <c r="K202" s="119"/>
      <c r="L202" s="126">
        <f t="shared" ref="L202" si="12">F202</f>
        <v>0</v>
      </c>
      <c r="M202" s="126">
        <f t="shared" ref="M202" si="13">H202</f>
        <v>0</v>
      </c>
      <c r="N202" s="126">
        <f t="shared" ref="N202" si="14">G202+I202</f>
        <v>0</v>
      </c>
    </row>
    <row r="203" spans="1:14" ht="13.5" thickBot="1" x14ac:dyDescent="0.25">
      <c r="A203" s="59" t="s">
        <v>557</v>
      </c>
      <c r="B203" s="48"/>
      <c r="C203" s="130" t="s">
        <v>558</v>
      </c>
      <c r="D203" s="145">
        <v>0</v>
      </c>
      <c r="E203" s="146"/>
      <c r="F203" s="126">
        <v>0</v>
      </c>
      <c r="G203" s="126">
        <v>0</v>
      </c>
      <c r="H203" s="126">
        <v>0</v>
      </c>
      <c r="I203" s="126">
        <v>0</v>
      </c>
      <c r="J203" s="119"/>
      <c r="K203" s="119"/>
      <c r="L203" s="126">
        <f t="shared" si="9"/>
        <v>0</v>
      </c>
      <c r="M203" s="126">
        <f t="shared" si="10"/>
        <v>0</v>
      </c>
      <c r="N203" s="126">
        <f t="shared" si="11"/>
        <v>0</v>
      </c>
    </row>
    <row r="204" spans="1:14" ht="13.5" thickBot="1" x14ac:dyDescent="0.25">
      <c r="A204" s="27"/>
      <c r="B204" s="28"/>
      <c r="C204" s="28"/>
      <c r="D204" s="148">
        <f>SUM(D4:D203)</f>
        <v>27238323.000000007</v>
      </c>
      <c r="E204" s="149"/>
      <c r="F204" s="148">
        <f>SUM(F4:F203)</f>
        <v>26875279.00000003</v>
      </c>
      <c r="G204" s="148">
        <f t="shared" ref="G204:I204" si="15">SUM(G4:G203)</f>
        <v>123580330.6099999</v>
      </c>
      <c r="H204" s="148">
        <f t="shared" si="15"/>
        <v>5594908.4100000001</v>
      </c>
      <c r="I204" s="148">
        <f t="shared" si="15"/>
        <v>5617039.8000000007</v>
      </c>
      <c r="J204" s="119"/>
      <c r="K204" s="119"/>
      <c r="L204" s="150"/>
      <c r="M204" s="150"/>
      <c r="N204" s="150"/>
    </row>
  </sheetData>
  <phoneticPr fontId="9" type="noConversion"/>
  <conditionalFormatting sqref="H5:H200 H203">
    <cfRule type="cellIs" dxfId="35" priority="17" stopIfTrue="1" operator="equal">
      <formula>0</formula>
    </cfRule>
  </conditionalFormatting>
  <conditionalFormatting sqref="I5:I200 I203">
    <cfRule type="cellIs" dxfId="34" priority="16" stopIfTrue="1" operator="equal">
      <formula>0</formula>
    </cfRule>
  </conditionalFormatting>
  <conditionalFormatting sqref="G4:G200 G203">
    <cfRule type="cellIs" dxfId="33" priority="15" stopIfTrue="1" operator="equal">
      <formula>0</formula>
    </cfRule>
  </conditionalFormatting>
  <conditionalFormatting sqref="D4:D200 D203">
    <cfRule type="cellIs" dxfId="32" priority="14" stopIfTrue="1" operator="equal">
      <formula>0</formula>
    </cfRule>
  </conditionalFormatting>
  <conditionalFormatting sqref="H4">
    <cfRule type="cellIs" dxfId="31" priority="13" stopIfTrue="1" operator="equal">
      <formula>0</formula>
    </cfRule>
  </conditionalFormatting>
  <conditionalFormatting sqref="I4">
    <cfRule type="cellIs" dxfId="30" priority="12" stopIfTrue="1" operator="equal">
      <formula>0</formula>
    </cfRule>
  </conditionalFormatting>
  <conditionalFormatting sqref="L4:N200 L203:N203">
    <cfRule type="cellIs" dxfId="29" priority="11" stopIfTrue="1" operator="equal">
      <formula>0</formula>
    </cfRule>
  </conditionalFormatting>
  <conditionalFormatting sqref="H201">
    <cfRule type="cellIs" dxfId="28" priority="10" stopIfTrue="1" operator="equal">
      <formula>0</formula>
    </cfRule>
  </conditionalFormatting>
  <conditionalFormatting sqref="I201">
    <cfRule type="cellIs" dxfId="27" priority="9" stopIfTrue="1" operator="equal">
      <formula>0</formula>
    </cfRule>
  </conditionalFormatting>
  <conditionalFormatting sqref="G201">
    <cfRule type="cellIs" dxfId="26" priority="8" stopIfTrue="1" operator="equal">
      <formula>0</formula>
    </cfRule>
  </conditionalFormatting>
  <conditionalFormatting sqref="D201">
    <cfRule type="cellIs" dxfId="25" priority="7" stopIfTrue="1" operator="equal">
      <formula>0</formula>
    </cfRule>
  </conditionalFormatting>
  <conditionalFormatting sqref="L201:N201">
    <cfRule type="cellIs" dxfId="24" priority="6" stopIfTrue="1" operator="equal">
      <formula>0</formula>
    </cfRule>
  </conditionalFormatting>
  <conditionalFormatting sqref="H202">
    <cfRule type="cellIs" dxfId="23" priority="5" stopIfTrue="1" operator="equal">
      <formula>0</formula>
    </cfRule>
  </conditionalFormatting>
  <conditionalFormatting sqref="I202">
    <cfRule type="cellIs" dxfId="22" priority="4" stopIfTrue="1" operator="equal">
      <formula>0</formula>
    </cfRule>
  </conditionalFormatting>
  <conditionalFormatting sqref="G202">
    <cfRule type="cellIs" dxfId="21" priority="3" stopIfTrue="1" operator="equal">
      <formula>0</formula>
    </cfRule>
  </conditionalFormatting>
  <conditionalFormatting sqref="D202">
    <cfRule type="cellIs" dxfId="20" priority="2" stopIfTrue="1" operator="equal">
      <formula>0</formula>
    </cfRule>
  </conditionalFormatting>
  <conditionalFormatting sqref="L202:N202">
    <cfRule type="cellIs" dxfId="19" priority="1" stopIfTrue="1" operator="equal">
      <formula>0</formula>
    </cfRule>
  </conditionalFormatting>
  <pageMargins left="0.75" right="0.75" top="1" bottom="1" header="0.5" footer="0.5"/>
  <pageSetup scale="82" fitToHeight="0" orientation="landscape" r:id="rId1"/>
  <headerFooter alignWithMargins="0">
    <oddFooter>&amp;LCDE, Public School Finance&amp;C&amp;P&amp;R&amp;D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5"/>
  <sheetViews>
    <sheetView topLeftCell="C1" zoomScale="90" zoomScaleNormal="90" workbookViewId="0">
      <pane ySplit="2" topLeftCell="A156" activePane="bottomLeft" state="frozen"/>
      <selection activeCell="B1" sqref="B1"/>
      <selection pane="bottomLeft" activeCell="G203" sqref="G203"/>
    </sheetView>
  </sheetViews>
  <sheetFormatPr defaultRowHeight="12.75" x14ac:dyDescent="0.2"/>
  <cols>
    <col min="1" max="1" width="10" style="1" bestFit="1" customWidth="1"/>
    <col min="2" max="2" width="14.42578125" style="1" bestFit="1" customWidth="1"/>
    <col min="3" max="3" width="45.42578125" style="1" bestFit="1" customWidth="1"/>
    <col min="4" max="4" width="17" customWidth="1"/>
    <col min="5" max="5" width="2.42578125" customWidth="1"/>
    <col min="6" max="7" width="21" bestFit="1" customWidth="1"/>
    <col min="8" max="8" width="2.140625" bestFit="1" customWidth="1"/>
    <col min="9" max="9" width="10" bestFit="1" customWidth="1"/>
    <col min="10" max="10" width="4.85546875" bestFit="1" customWidth="1"/>
    <col min="11" max="11" width="25.28515625" bestFit="1" customWidth="1"/>
  </cols>
  <sheetData>
    <row r="1" spans="1:8" x14ac:dyDescent="0.2">
      <c r="A1" s="8"/>
      <c r="B1" s="9"/>
      <c r="C1" s="10"/>
      <c r="D1" s="5" t="s">
        <v>568</v>
      </c>
      <c r="E1" s="33"/>
      <c r="F1" s="5" t="s">
        <v>551</v>
      </c>
      <c r="G1" s="5" t="str">
        <f>F1</f>
        <v>FY17-18</v>
      </c>
    </row>
    <row r="2" spans="1:8" ht="54" customHeight="1" thickBot="1" x14ac:dyDescent="0.25">
      <c r="A2" s="39" t="s">
        <v>0</v>
      </c>
      <c r="B2" s="40" t="s">
        <v>1</v>
      </c>
      <c r="C2" s="41" t="s">
        <v>2</v>
      </c>
      <c r="D2" s="45" t="s">
        <v>478</v>
      </c>
      <c r="E2" s="34"/>
      <c r="F2" s="45" t="s">
        <v>478</v>
      </c>
      <c r="G2" s="45" t="s">
        <v>555</v>
      </c>
      <c r="H2" s="3"/>
    </row>
    <row r="3" spans="1:8" x14ac:dyDescent="0.2">
      <c r="A3" s="22" t="s">
        <v>3</v>
      </c>
      <c r="B3" s="14" t="s">
        <v>4</v>
      </c>
      <c r="C3" s="23" t="s">
        <v>5</v>
      </c>
      <c r="D3" s="142">
        <v>0</v>
      </c>
      <c r="E3" s="143"/>
      <c r="F3" s="142">
        <v>0</v>
      </c>
      <c r="G3" s="126">
        <v>0</v>
      </c>
      <c r="H3" s="3"/>
    </row>
    <row r="4" spans="1:8" x14ac:dyDescent="0.2">
      <c r="A4" s="22" t="s">
        <v>6</v>
      </c>
      <c r="B4" s="14" t="s">
        <v>4</v>
      </c>
      <c r="C4" s="23" t="s">
        <v>7</v>
      </c>
      <c r="D4" s="142">
        <v>0</v>
      </c>
      <c r="E4" s="143"/>
      <c r="F4" s="142">
        <v>0</v>
      </c>
      <c r="G4" s="126">
        <v>0</v>
      </c>
      <c r="H4" s="3"/>
    </row>
    <row r="5" spans="1:8" x14ac:dyDescent="0.2">
      <c r="A5" s="22" t="s">
        <v>8</v>
      </c>
      <c r="B5" s="14" t="s">
        <v>4</v>
      </c>
      <c r="C5" s="23" t="s">
        <v>9</v>
      </c>
      <c r="D5" s="142">
        <v>0</v>
      </c>
      <c r="E5" s="143"/>
      <c r="F5" s="142">
        <v>0</v>
      </c>
      <c r="G5" s="126">
        <v>0</v>
      </c>
      <c r="H5" s="3"/>
    </row>
    <row r="6" spans="1:8" x14ac:dyDescent="0.2">
      <c r="A6" s="22" t="s">
        <v>10</v>
      </c>
      <c r="B6" s="14" t="s">
        <v>4</v>
      </c>
      <c r="C6" s="23" t="s">
        <v>11</v>
      </c>
      <c r="D6" s="142">
        <v>0</v>
      </c>
      <c r="E6" s="143"/>
      <c r="F6" s="142">
        <v>0</v>
      </c>
      <c r="G6" s="126">
        <v>0</v>
      </c>
      <c r="H6" s="3"/>
    </row>
    <row r="7" spans="1:8" x14ac:dyDescent="0.2">
      <c r="A7" s="22" t="s">
        <v>12</v>
      </c>
      <c r="B7" s="14" t="s">
        <v>4</v>
      </c>
      <c r="C7" s="23" t="s">
        <v>13</v>
      </c>
      <c r="D7" s="142">
        <v>0</v>
      </c>
      <c r="E7" s="143"/>
      <c r="F7" s="142">
        <v>0</v>
      </c>
      <c r="G7" s="126">
        <v>0</v>
      </c>
      <c r="H7" s="3"/>
    </row>
    <row r="8" spans="1:8" x14ac:dyDescent="0.2">
      <c r="A8" s="22" t="s">
        <v>14</v>
      </c>
      <c r="B8" s="14" t="s">
        <v>4</v>
      </c>
      <c r="C8" s="23" t="s">
        <v>15</v>
      </c>
      <c r="D8" s="142">
        <v>0</v>
      </c>
      <c r="E8" s="143"/>
      <c r="F8" s="142">
        <v>0</v>
      </c>
      <c r="G8" s="126">
        <v>0</v>
      </c>
      <c r="H8" s="3"/>
    </row>
    <row r="9" spans="1:8" x14ac:dyDescent="0.2">
      <c r="A9" s="22" t="s">
        <v>16</v>
      </c>
      <c r="B9" s="14" t="s">
        <v>4</v>
      </c>
      <c r="C9" s="23" t="s">
        <v>17</v>
      </c>
      <c r="D9" s="142">
        <v>0</v>
      </c>
      <c r="E9" s="143"/>
      <c r="F9" s="142">
        <v>0</v>
      </c>
      <c r="G9" s="126">
        <v>0</v>
      </c>
      <c r="H9" s="3"/>
    </row>
    <row r="10" spans="1:8" x14ac:dyDescent="0.2">
      <c r="A10" s="22" t="s">
        <v>18</v>
      </c>
      <c r="B10" s="14" t="s">
        <v>19</v>
      </c>
      <c r="C10" s="23" t="s">
        <v>20</v>
      </c>
      <c r="D10" s="142">
        <v>0</v>
      </c>
      <c r="E10" s="143"/>
      <c r="F10" s="142">
        <v>0</v>
      </c>
      <c r="G10" s="126">
        <v>0</v>
      </c>
      <c r="H10" s="3"/>
    </row>
    <row r="11" spans="1:8" x14ac:dyDescent="0.2">
      <c r="A11" s="22" t="s">
        <v>21</v>
      </c>
      <c r="B11" s="14" t="s">
        <v>19</v>
      </c>
      <c r="C11" s="23" t="s">
        <v>22</v>
      </c>
      <c r="D11" s="142">
        <v>0</v>
      </c>
      <c r="E11" s="143"/>
      <c r="F11" s="142">
        <v>0</v>
      </c>
      <c r="G11" s="126">
        <v>0</v>
      </c>
      <c r="H11" s="3"/>
    </row>
    <row r="12" spans="1:8" x14ac:dyDescent="0.2">
      <c r="A12" s="22" t="s">
        <v>23</v>
      </c>
      <c r="B12" s="14" t="s">
        <v>24</v>
      </c>
      <c r="C12" s="23" t="s">
        <v>25</v>
      </c>
      <c r="D12" s="142">
        <v>32660</v>
      </c>
      <c r="E12" s="143"/>
      <c r="F12" s="142">
        <v>50000</v>
      </c>
      <c r="G12" s="126">
        <v>61021.270000000004</v>
      </c>
      <c r="H12" s="3"/>
    </row>
    <row r="13" spans="1:8" x14ac:dyDescent="0.2">
      <c r="A13" s="22" t="s">
        <v>26</v>
      </c>
      <c r="B13" s="14" t="s">
        <v>24</v>
      </c>
      <c r="C13" s="23" t="s">
        <v>27</v>
      </c>
      <c r="D13" s="142">
        <v>0</v>
      </c>
      <c r="E13" s="143"/>
      <c r="F13" s="142">
        <v>0</v>
      </c>
      <c r="G13" s="126">
        <v>25730.25</v>
      </c>
      <c r="H13" s="3"/>
    </row>
    <row r="14" spans="1:8" x14ac:dyDescent="0.2">
      <c r="A14" s="22" t="s">
        <v>28</v>
      </c>
      <c r="B14" s="14" t="s">
        <v>24</v>
      </c>
      <c r="C14" s="23" t="s">
        <v>29</v>
      </c>
      <c r="D14" s="142">
        <v>0</v>
      </c>
      <c r="E14" s="143"/>
      <c r="F14" s="142">
        <v>0</v>
      </c>
      <c r="G14" s="126">
        <v>0</v>
      </c>
      <c r="H14" s="3"/>
    </row>
    <row r="15" spans="1:8" x14ac:dyDescent="0.2">
      <c r="A15" s="22" t="s">
        <v>30</v>
      </c>
      <c r="B15" s="14" t="s">
        <v>24</v>
      </c>
      <c r="C15" s="23" t="s">
        <v>31</v>
      </c>
      <c r="D15" s="142">
        <v>0</v>
      </c>
      <c r="E15" s="143"/>
      <c r="F15" s="142">
        <v>0</v>
      </c>
      <c r="G15" s="126">
        <v>0</v>
      </c>
      <c r="H15" s="3"/>
    </row>
    <row r="16" spans="1:8" x14ac:dyDescent="0.2">
      <c r="A16" s="22" t="s">
        <v>32</v>
      </c>
      <c r="B16" s="14" t="s">
        <v>24</v>
      </c>
      <c r="C16" s="23" t="s">
        <v>33</v>
      </c>
      <c r="D16" s="142">
        <v>0</v>
      </c>
      <c r="E16" s="143"/>
      <c r="F16" s="142">
        <v>0</v>
      </c>
      <c r="G16" s="126">
        <v>0</v>
      </c>
      <c r="H16" s="3"/>
    </row>
    <row r="17" spans="1:8" x14ac:dyDescent="0.2">
      <c r="A17" s="22" t="s">
        <v>34</v>
      </c>
      <c r="B17" s="14" t="s">
        <v>24</v>
      </c>
      <c r="C17" s="23" t="s">
        <v>35</v>
      </c>
      <c r="D17" s="142">
        <v>30000</v>
      </c>
      <c r="E17" s="143"/>
      <c r="F17" s="142">
        <v>30000</v>
      </c>
      <c r="G17" s="126">
        <v>30000.030000000002</v>
      </c>
      <c r="H17" s="3"/>
    </row>
    <row r="18" spans="1:8" x14ac:dyDescent="0.2">
      <c r="A18" s="22" t="s">
        <v>36</v>
      </c>
      <c r="B18" s="14" t="s">
        <v>24</v>
      </c>
      <c r="C18" s="23" t="s">
        <v>37</v>
      </c>
      <c r="D18" s="142">
        <v>0</v>
      </c>
      <c r="E18" s="143"/>
      <c r="F18" s="142">
        <v>0</v>
      </c>
      <c r="G18" s="126">
        <v>0</v>
      </c>
      <c r="H18" s="3"/>
    </row>
    <row r="19" spans="1:8" x14ac:dyDescent="0.2">
      <c r="A19" s="22" t="s">
        <v>38</v>
      </c>
      <c r="B19" s="14" t="s">
        <v>39</v>
      </c>
      <c r="C19" s="23" t="s">
        <v>40</v>
      </c>
      <c r="D19" s="142">
        <v>70811</v>
      </c>
      <c r="E19" s="143"/>
      <c r="F19" s="142">
        <v>24813</v>
      </c>
      <c r="G19" s="126">
        <v>21794.83</v>
      </c>
      <c r="H19" s="3"/>
    </row>
    <row r="20" spans="1:8" x14ac:dyDescent="0.2">
      <c r="A20" s="22" t="s">
        <v>41</v>
      </c>
      <c r="B20" s="14" t="s">
        <v>42</v>
      </c>
      <c r="C20" s="23" t="s">
        <v>43</v>
      </c>
      <c r="D20" s="142">
        <v>0</v>
      </c>
      <c r="E20" s="143"/>
      <c r="F20" s="142">
        <v>0</v>
      </c>
      <c r="G20" s="126">
        <v>0</v>
      </c>
      <c r="H20" s="3"/>
    </row>
    <row r="21" spans="1:8" x14ac:dyDescent="0.2">
      <c r="A21" s="22" t="s">
        <v>44</v>
      </c>
      <c r="B21" s="14" t="s">
        <v>42</v>
      </c>
      <c r="C21" s="23" t="s">
        <v>45</v>
      </c>
      <c r="D21" s="142">
        <v>0</v>
      </c>
      <c r="E21" s="143"/>
      <c r="F21" s="142">
        <v>0</v>
      </c>
      <c r="G21" s="126">
        <v>0</v>
      </c>
      <c r="H21" s="3"/>
    </row>
    <row r="22" spans="1:8" x14ac:dyDescent="0.2">
      <c r="A22" s="22" t="s">
        <v>46</v>
      </c>
      <c r="B22" s="14" t="s">
        <v>42</v>
      </c>
      <c r="C22" s="23" t="s">
        <v>47</v>
      </c>
      <c r="D22" s="142">
        <v>0</v>
      </c>
      <c r="E22" s="143"/>
      <c r="F22" s="142">
        <v>0</v>
      </c>
      <c r="G22" s="126">
        <v>0</v>
      </c>
      <c r="H22" s="3"/>
    </row>
    <row r="23" spans="1:8" x14ac:dyDescent="0.2">
      <c r="A23" s="22" t="s">
        <v>48</v>
      </c>
      <c r="B23" s="14" t="s">
        <v>42</v>
      </c>
      <c r="C23" s="23" t="s">
        <v>49</v>
      </c>
      <c r="D23" s="142">
        <v>0</v>
      </c>
      <c r="E23" s="143"/>
      <c r="F23" s="142">
        <v>0</v>
      </c>
      <c r="G23" s="126">
        <v>0</v>
      </c>
      <c r="H23" s="3"/>
    </row>
    <row r="24" spans="1:8" x14ac:dyDescent="0.2">
      <c r="A24" s="22" t="s">
        <v>50</v>
      </c>
      <c r="B24" s="14" t="s">
        <v>42</v>
      </c>
      <c r="C24" s="23" t="s">
        <v>51</v>
      </c>
      <c r="D24" s="142">
        <v>0</v>
      </c>
      <c r="E24" s="143"/>
      <c r="F24" s="142">
        <v>0</v>
      </c>
      <c r="G24" s="126">
        <v>0</v>
      </c>
      <c r="H24" s="3"/>
    </row>
    <row r="25" spans="1:8" x14ac:dyDescent="0.2">
      <c r="A25" s="22" t="s">
        <v>52</v>
      </c>
      <c r="B25" s="14" t="s">
        <v>53</v>
      </c>
      <c r="C25" s="23" t="s">
        <v>54</v>
      </c>
      <c r="D25" s="142">
        <v>0</v>
      </c>
      <c r="E25" s="143"/>
      <c r="F25" s="142">
        <v>0</v>
      </c>
      <c r="G25" s="126">
        <v>0</v>
      </c>
      <c r="H25" s="3"/>
    </row>
    <row r="26" spans="1:8" x14ac:dyDescent="0.2">
      <c r="A26" s="22" t="s">
        <v>55</v>
      </c>
      <c r="B26" s="14" t="s">
        <v>53</v>
      </c>
      <c r="C26" s="23" t="s">
        <v>56</v>
      </c>
      <c r="D26" s="142">
        <v>0</v>
      </c>
      <c r="E26" s="143"/>
      <c r="F26" s="142">
        <v>0</v>
      </c>
      <c r="G26" s="126">
        <v>0</v>
      </c>
      <c r="H26" s="3"/>
    </row>
    <row r="27" spans="1:8" x14ac:dyDescent="0.2">
      <c r="A27" s="22" t="s">
        <v>57</v>
      </c>
      <c r="B27" s="14" t="s">
        <v>58</v>
      </c>
      <c r="C27" s="23" t="s">
        <v>59</v>
      </c>
      <c r="D27" s="142">
        <v>46000</v>
      </c>
      <c r="E27" s="143"/>
      <c r="F27" s="142">
        <v>0</v>
      </c>
      <c r="G27" s="126">
        <v>0</v>
      </c>
      <c r="H27" s="3"/>
    </row>
    <row r="28" spans="1:8" x14ac:dyDescent="0.2">
      <c r="A28" s="22" t="s">
        <v>60</v>
      </c>
      <c r="B28" s="14" t="s">
        <v>58</v>
      </c>
      <c r="C28" s="23" t="s">
        <v>61</v>
      </c>
      <c r="D28" s="142">
        <v>30000</v>
      </c>
      <c r="E28" s="143"/>
      <c r="F28" s="142">
        <v>30000</v>
      </c>
      <c r="G28" s="126">
        <v>21831.050000000003</v>
      </c>
      <c r="H28" s="3"/>
    </row>
    <row r="29" spans="1:8" x14ac:dyDescent="0.2">
      <c r="A29" s="22" t="s">
        <v>62</v>
      </c>
      <c r="B29" s="14" t="s">
        <v>63</v>
      </c>
      <c r="C29" s="23" t="s">
        <v>64</v>
      </c>
      <c r="D29" s="142">
        <v>0</v>
      </c>
      <c r="E29" s="143"/>
      <c r="F29" s="142">
        <v>0</v>
      </c>
      <c r="G29" s="126">
        <v>0</v>
      </c>
      <c r="H29" s="3"/>
    </row>
    <row r="30" spans="1:8" x14ac:dyDescent="0.2">
      <c r="A30" s="22" t="s">
        <v>65</v>
      </c>
      <c r="B30" s="14" t="s">
        <v>63</v>
      </c>
      <c r="C30" s="23" t="s">
        <v>66</v>
      </c>
      <c r="D30" s="142">
        <v>0</v>
      </c>
      <c r="E30" s="143"/>
      <c r="F30" s="142">
        <v>0</v>
      </c>
      <c r="G30" s="126">
        <v>0</v>
      </c>
      <c r="H30" s="3"/>
    </row>
    <row r="31" spans="1:8" x14ac:dyDescent="0.2">
      <c r="A31" s="22" t="s">
        <v>67</v>
      </c>
      <c r="B31" s="14" t="s">
        <v>68</v>
      </c>
      <c r="C31" s="23" t="s">
        <v>69</v>
      </c>
      <c r="D31" s="142">
        <v>0</v>
      </c>
      <c r="E31" s="143"/>
      <c r="F31" s="142">
        <v>0</v>
      </c>
      <c r="G31" s="126">
        <v>0</v>
      </c>
      <c r="H31" s="3"/>
    </row>
    <row r="32" spans="1:8" x14ac:dyDescent="0.2">
      <c r="A32" s="22" t="s">
        <v>70</v>
      </c>
      <c r="B32" s="14" t="s">
        <v>68</v>
      </c>
      <c r="C32" s="23" t="s">
        <v>71</v>
      </c>
      <c r="D32" s="142">
        <v>0</v>
      </c>
      <c r="E32" s="143"/>
      <c r="F32" s="142">
        <v>0</v>
      </c>
      <c r="G32" s="126">
        <v>0</v>
      </c>
      <c r="H32" s="3"/>
    </row>
    <row r="33" spans="1:8" x14ac:dyDescent="0.2">
      <c r="A33" s="22" t="s">
        <v>72</v>
      </c>
      <c r="B33" s="14" t="s">
        <v>73</v>
      </c>
      <c r="C33" s="23" t="s">
        <v>74</v>
      </c>
      <c r="D33" s="142">
        <v>0</v>
      </c>
      <c r="E33" s="143"/>
      <c r="F33" s="142">
        <v>0</v>
      </c>
      <c r="G33" s="126">
        <v>0</v>
      </c>
      <c r="H33" s="3"/>
    </row>
    <row r="34" spans="1:8" x14ac:dyDescent="0.2">
      <c r="A34" s="22" t="s">
        <v>75</v>
      </c>
      <c r="B34" s="14" t="s">
        <v>76</v>
      </c>
      <c r="C34" s="23" t="s">
        <v>77</v>
      </c>
      <c r="D34" s="142">
        <v>0</v>
      </c>
      <c r="E34" s="143"/>
      <c r="F34" s="142">
        <v>0</v>
      </c>
      <c r="G34" s="126">
        <v>0</v>
      </c>
      <c r="H34" s="3"/>
    </row>
    <row r="35" spans="1:8" x14ac:dyDescent="0.2">
      <c r="A35" s="22" t="s">
        <v>78</v>
      </c>
      <c r="B35" s="14" t="s">
        <v>76</v>
      </c>
      <c r="C35" s="23" t="s">
        <v>79</v>
      </c>
      <c r="D35" s="142">
        <v>0</v>
      </c>
      <c r="E35" s="143"/>
      <c r="F35" s="142">
        <v>0</v>
      </c>
      <c r="G35" s="126">
        <v>0</v>
      </c>
      <c r="H35" s="3"/>
    </row>
    <row r="36" spans="1:8" x14ac:dyDescent="0.2">
      <c r="A36" s="22" t="s">
        <v>80</v>
      </c>
      <c r="B36" s="14" t="s">
        <v>76</v>
      </c>
      <c r="C36" s="23" t="s">
        <v>81</v>
      </c>
      <c r="D36" s="142">
        <v>0</v>
      </c>
      <c r="E36" s="143"/>
      <c r="F36" s="142">
        <v>0</v>
      </c>
      <c r="G36" s="126">
        <v>0</v>
      </c>
      <c r="H36" s="3"/>
    </row>
    <row r="37" spans="1:8" x14ac:dyDescent="0.2">
      <c r="A37" s="22" t="s">
        <v>82</v>
      </c>
      <c r="B37" s="14" t="s">
        <v>83</v>
      </c>
      <c r="C37" s="23" t="s">
        <v>84</v>
      </c>
      <c r="D37" s="142">
        <v>0</v>
      </c>
      <c r="E37" s="143"/>
      <c r="F37" s="142">
        <v>0</v>
      </c>
      <c r="G37" s="126">
        <v>0</v>
      </c>
      <c r="H37" s="3"/>
    </row>
    <row r="38" spans="1:8" x14ac:dyDescent="0.2">
      <c r="A38" s="22" t="s">
        <v>85</v>
      </c>
      <c r="B38" s="14" t="s">
        <v>83</v>
      </c>
      <c r="C38" s="23" t="s">
        <v>86</v>
      </c>
      <c r="D38" s="142">
        <v>0</v>
      </c>
      <c r="E38" s="143"/>
      <c r="F38" s="142">
        <v>0</v>
      </c>
      <c r="G38" s="126">
        <v>0</v>
      </c>
      <c r="H38" s="3"/>
    </row>
    <row r="39" spans="1:8" x14ac:dyDescent="0.2">
      <c r="A39" s="22" t="s">
        <v>87</v>
      </c>
      <c r="B39" s="14" t="s">
        <v>88</v>
      </c>
      <c r="C39" s="23" t="s">
        <v>89</v>
      </c>
      <c r="D39" s="142">
        <v>0</v>
      </c>
      <c r="E39" s="143"/>
      <c r="F39" s="142">
        <v>0</v>
      </c>
      <c r="G39" s="126">
        <v>0</v>
      </c>
      <c r="H39" s="3"/>
    </row>
    <row r="40" spans="1:8" x14ac:dyDescent="0.2">
      <c r="A40" s="22" t="s">
        <v>90</v>
      </c>
      <c r="B40" s="14" t="s">
        <v>91</v>
      </c>
      <c r="C40" s="24" t="s">
        <v>92</v>
      </c>
      <c r="D40" s="142">
        <v>0</v>
      </c>
      <c r="E40" s="143"/>
      <c r="F40" s="142">
        <v>0</v>
      </c>
      <c r="G40" s="126">
        <v>0</v>
      </c>
      <c r="H40" s="3"/>
    </row>
    <row r="41" spans="1:8" x14ac:dyDescent="0.2">
      <c r="A41" s="22" t="s">
        <v>93</v>
      </c>
      <c r="B41" s="14" t="s">
        <v>94</v>
      </c>
      <c r="C41" s="23" t="s">
        <v>95</v>
      </c>
      <c r="D41" s="142">
        <v>0</v>
      </c>
      <c r="E41" s="143"/>
      <c r="F41" s="142">
        <v>0</v>
      </c>
      <c r="G41" s="126">
        <v>0</v>
      </c>
      <c r="H41" s="3"/>
    </row>
    <row r="42" spans="1:8" x14ac:dyDescent="0.2">
      <c r="A42" s="22" t="s">
        <v>96</v>
      </c>
      <c r="B42" s="14" t="s">
        <v>97</v>
      </c>
      <c r="C42" s="23" t="s">
        <v>98</v>
      </c>
      <c r="D42" s="142">
        <v>46000</v>
      </c>
      <c r="E42" s="143"/>
      <c r="F42" s="142">
        <v>0</v>
      </c>
      <c r="G42" s="126">
        <v>0</v>
      </c>
      <c r="H42" s="3"/>
    </row>
    <row r="43" spans="1:8" x14ac:dyDescent="0.2">
      <c r="A43" s="22" t="s">
        <v>99</v>
      </c>
      <c r="B43" s="14" t="s">
        <v>100</v>
      </c>
      <c r="C43" s="23" t="s">
        <v>101</v>
      </c>
      <c r="D43" s="142">
        <v>0</v>
      </c>
      <c r="E43" s="143"/>
      <c r="F43" s="142">
        <v>0</v>
      </c>
      <c r="G43" s="126">
        <v>0</v>
      </c>
      <c r="H43" s="3"/>
    </row>
    <row r="44" spans="1:8" x14ac:dyDescent="0.2">
      <c r="A44" s="22" t="s">
        <v>102</v>
      </c>
      <c r="B44" s="14" t="s">
        <v>103</v>
      </c>
      <c r="C44" s="23" t="s">
        <v>104</v>
      </c>
      <c r="D44" s="142">
        <v>0</v>
      </c>
      <c r="E44" s="143"/>
      <c r="F44" s="142">
        <v>0</v>
      </c>
      <c r="G44" s="126">
        <v>0</v>
      </c>
      <c r="H44" s="3"/>
    </row>
    <row r="45" spans="1:8" x14ac:dyDescent="0.2">
      <c r="A45" s="22" t="s">
        <v>105</v>
      </c>
      <c r="B45" s="14" t="s">
        <v>106</v>
      </c>
      <c r="C45" s="23" t="s">
        <v>107</v>
      </c>
      <c r="D45" s="142">
        <v>0</v>
      </c>
      <c r="E45" s="143"/>
      <c r="F45" s="142">
        <v>0</v>
      </c>
      <c r="G45" s="126">
        <v>0</v>
      </c>
      <c r="H45" s="3"/>
    </row>
    <row r="46" spans="1:8" x14ac:dyDescent="0.2">
      <c r="A46" s="25" t="s">
        <v>108</v>
      </c>
      <c r="B46" s="14" t="s">
        <v>109</v>
      </c>
      <c r="C46" s="23" t="s">
        <v>110</v>
      </c>
      <c r="D46" s="142">
        <v>0</v>
      </c>
      <c r="E46" s="143"/>
      <c r="F46" s="142">
        <v>0</v>
      </c>
      <c r="G46" s="126">
        <v>0</v>
      </c>
      <c r="H46" s="3"/>
    </row>
    <row r="47" spans="1:8" x14ac:dyDescent="0.2">
      <c r="A47" s="22" t="s">
        <v>111</v>
      </c>
      <c r="B47" s="14" t="s">
        <v>109</v>
      </c>
      <c r="C47" s="23" t="s">
        <v>112</v>
      </c>
      <c r="D47" s="142">
        <v>0</v>
      </c>
      <c r="E47" s="143"/>
      <c r="F47" s="142">
        <v>0</v>
      </c>
      <c r="G47" s="126">
        <v>0</v>
      </c>
      <c r="H47" s="3"/>
    </row>
    <row r="48" spans="1:8" x14ac:dyDescent="0.2">
      <c r="A48" s="22" t="s">
        <v>113</v>
      </c>
      <c r="B48" s="14" t="s">
        <v>109</v>
      </c>
      <c r="C48" s="23" t="s">
        <v>114</v>
      </c>
      <c r="D48" s="142">
        <v>0</v>
      </c>
      <c r="E48" s="143"/>
      <c r="F48" s="142">
        <v>0</v>
      </c>
      <c r="G48" s="126">
        <v>0</v>
      </c>
      <c r="H48" s="3"/>
    </row>
    <row r="49" spans="1:8" x14ac:dyDescent="0.2">
      <c r="A49" s="22" t="s">
        <v>115</v>
      </c>
      <c r="B49" s="14" t="s">
        <v>109</v>
      </c>
      <c r="C49" s="23" t="s">
        <v>116</v>
      </c>
      <c r="D49" s="142">
        <v>0</v>
      </c>
      <c r="E49" s="143"/>
      <c r="F49" s="142">
        <v>0</v>
      </c>
      <c r="G49" s="126">
        <v>0</v>
      </c>
      <c r="H49" s="3"/>
    </row>
    <row r="50" spans="1:8" x14ac:dyDescent="0.2">
      <c r="A50" s="22" t="s">
        <v>117</v>
      </c>
      <c r="B50" s="14" t="s">
        <v>109</v>
      </c>
      <c r="C50" s="23" t="s">
        <v>118</v>
      </c>
      <c r="D50" s="142">
        <v>0</v>
      </c>
      <c r="E50" s="143"/>
      <c r="F50" s="142">
        <v>0</v>
      </c>
      <c r="G50" s="126">
        <v>0</v>
      </c>
      <c r="H50" s="3"/>
    </row>
    <row r="51" spans="1:8" x14ac:dyDescent="0.2">
      <c r="A51" s="22" t="s">
        <v>119</v>
      </c>
      <c r="B51" s="14" t="s">
        <v>120</v>
      </c>
      <c r="C51" s="23" t="s">
        <v>121</v>
      </c>
      <c r="D51" s="142">
        <v>0</v>
      </c>
      <c r="E51" s="143"/>
      <c r="F51" s="142">
        <v>0</v>
      </c>
      <c r="G51" s="126">
        <v>0</v>
      </c>
      <c r="H51" s="3"/>
    </row>
    <row r="52" spans="1:8" x14ac:dyDescent="0.2">
      <c r="A52" s="22" t="s">
        <v>122</v>
      </c>
      <c r="B52" s="14" t="s">
        <v>120</v>
      </c>
      <c r="C52" s="23" t="s">
        <v>123</v>
      </c>
      <c r="D52" s="142">
        <v>45974</v>
      </c>
      <c r="E52" s="143"/>
      <c r="F52" s="142">
        <v>0</v>
      </c>
      <c r="G52" s="126">
        <v>0</v>
      </c>
      <c r="H52" s="3"/>
    </row>
    <row r="53" spans="1:8" x14ac:dyDescent="0.2">
      <c r="A53" s="22" t="s">
        <v>124</v>
      </c>
      <c r="B53" s="14" t="s">
        <v>120</v>
      </c>
      <c r="C53" s="23" t="s">
        <v>125</v>
      </c>
      <c r="D53" s="142">
        <v>0</v>
      </c>
      <c r="E53" s="143"/>
      <c r="F53" s="142">
        <v>0</v>
      </c>
      <c r="G53" s="126">
        <v>0</v>
      </c>
      <c r="H53" s="3"/>
    </row>
    <row r="54" spans="1:8" x14ac:dyDescent="0.2">
      <c r="A54" s="22" t="s">
        <v>126</v>
      </c>
      <c r="B54" s="14" t="s">
        <v>120</v>
      </c>
      <c r="C54" s="23" t="s">
        <v>127</v>
      </c>
      <c r="D54" s="142">
        <v>0</v>
      </c>
      <c r="E54" s="143"/>
      <c r="F54" s="142">
        <v>0</v>
      </c>
      <c r="G54" s="126">
        <v>0</v>
      </c>
      <c r="H54" s="3"/>
    </row>
    <row r="55" spans="1:8" x14ac:dyDescent="0.2">
      <c r="A55" s="22" t="s">
        <v>128</v>
      </c>
      <c r="B55" s="14" t="s">
        <v>120</v>
      </c>
      <c r="C55" s="23" t="s">
        <v>129</v>
      </c>
      <c r="D55" s="142">
        <v>0</v>
      </c>
      <c r="E55" s="143"/>
      <c r="F55" s="142">
        <v>0</v>
      </c>
      <c r="G55" s="126">
        <v>0</v>
      </c>
      <c r="H55" s="3"/>
    </row>
    <row r="56" spans="1:8" x14ac:dyDescent="0.2">
      <c r="A56" s="22" t="s">
        <v>130</v>
      </c>
      <c r="B56" s="14" t="s">
        <v>120</v>
      </c>
      <c r="C56" s="23" t="s">
        <v>131</v>
      </c>
      <c r="D56" s="142">
        <v>0</v>
      </c>
      <c r="E56" s="143"/>
      <c r="F56" s="142">
        <v>0</v>
      </c>
      <c r="G56" s="126">
        <v>0</v>
      </c>
      <c r="H56" s="3"/>
    </row>
    <row r="57" spans="1:8" x14ac:dyDescent="0.2">
      <c r="A57" s="22" t="s">
        <v>132</v>
      </c>
      <c r="B57" s="14" t="s">
        <v>120</v>
      </c>
      <c r="C57" s="23" t="s">
        <v>133</v>
      </c>
      <c r="D57" s="142">
        <v>0</v>
      </c>
      <c r="E57" s="143"/>
      <c r="F57" s="142">
        <v>50000</v>
      </c>
      <c r="G57" s="126">
        <v>48227.659999999996</v>
      </c>
      <c r="H57" s="3"/>
    </row>
    <row r="58" spans="1:8" x14ac:dyDescent="0.2">
      <c r="A58" s="22" t="s">
        <v>134</v>
      </c>
      <c r="B58" s="14" t="s">
        <v>120</v>
      </c>
      <c r="C58" s="23" t="s">
        <v>135</v>
      </c>
      <c r="D58" s="142">
        <v>0</v>
      </c>
      <c r="E58" s="143"/>
      <c r="F58" s="142">
        <v>0</v>
      </c>
      <c r="G58" s="126">
        <v>0</v>
      </c>
      <c r="H58" s="3"/>
    </row>
    <row r="59" spans="1:8" x14ac:dyDescent="0.2">
      <c r="A59" s="22" t="s">
        <v>136</v>
      </c>
      <c r="B59" s="14" t="s">
        <v>120</v>
      </c>
      <c r="C59" s="23" t="s">
        <v>137</v>
      </c>
      <c r="D59" s="142">
        <v>0</v>
      </c>
      <c r="E59" s="143"/>
      <c r="F59" s="142">
        <v>0</v>
      </c>
      <c r="G59" s="126">
        <v>0</v>
      </c>
      <c r="H59" s="3"/>
    </row>
    <row r="60" spans="1:8" x14ac:dyDescent="0.2">
      <c r="A60" s="22" t="s">
        <v>138</v>
      </c>
      <c r="B60" s="14" t="s">
        <v>120</v>
      </c>
      <c r="C60" s="23" t="s">
        <v>139</v>
      </c>
      <c r="D60" s="142">
        <v>0</v>
      </c>
      <c r="E60" s="143"/>
      <c r="F60" s="142">
        <v>0</v>
      </c>
      <c r="G60" s="126">
        <v>0</v>
      </c>
      <c r="H60" s="3"/>
    </row>
    <row r="61" spans="1:8" x14ac:dyDescent="0.2">
      <c r="A61" s="22" t="s">
        <v>140</v>
      </c>
      <c r="B61" s="14" t="s">
        <v>120</v>
      </c>
      <c r="C61" s="23" t="s">
        <v>141</v>
      </c>
      <c r="D61" s="142">
        <v>0</v>
      </c>
      <c r="E61" s="143"/>
      <c r="F61" s="142">
        <v>0</v>
      </c>
      <c r="G61" s="126">
        <v>0</v>
      </c>
      <c r="H61" s="3"/>
    </row>
    <row r="62" spans="1:8" x14ac:dyDescent="0.2">
      <c r="A62" s="22" t="s">
        <v>142</v>
      </c>
      <c r="B62" s="14" t="s">
        <v>120</v>
      </c>
      <c r="C62" s="23" t="s">
        <v>143</v>
      </c>
      <c r="D62" s="142">
        <v>0</v>
      </c>
      <c r="E62" s="143"/>
      <c r="F62" s="142">
        <v>0</v>
      </c>
      <c r="G62" s="126">
        <v>0</v>
      </c>
      <c r="H62" s="3"/>
    </row>
    <row r="63" spans="1:8" x14ac:dyDescent="0.2">
      <c r="A63" s="22" t="s">
        <v>144</v>
      </c>
      <c r="B63" s="14" t="s">
        <v>120</v>
      </c>
      <c r="C63" s="23" t="s">
        <v>145</v>
      </c>
      <c r="D63" s="142">
        <v>45814</v>
      </c>
      <c r="E63" s="143"/>
      <c r="F63" s="142">
        <v>0</v>
      </c>
      <c r="G63" s="126">
        <v>0</v>
      </c>
      <c r="H63" s="3"/>
    </row>
    <row r="64" spans="1:8" x14ac:dyDescent="0.2">
      <c r="A64" s="22" t="s">
        <v>146</v>
      </c>
      <c r="B64" s="14" t="s">
        <v>120</v>
      </c>
      <c r="C64" s="23" t="s">
        <v>147</v>
      </c>
      <c r="D64" s="142">
        <v>0</v>
      </c>
      <c r="E64" s="143"/>
      <c r="F64" s="142">
        <v>0</v>
      </c>
      <c r="G64" s="126">
        <v>0</v>
      </c>
      <c r="H64" s="3"/>
    </row>
    <row r="65" spans="1:8" x14ac:dyDescent="0.2">
      <c r="A65" s="22" t="s">
        <v>148</v>
      </c>
      <c r="B65" s="14" t="s">
        <v>120</v>
      </c>
      <c r="C65" s="23" t="s">
        <v>149</v>
      </c>
      <c r="D65" s="142">
        <v>0</v>
      </c>
      <c r="E65" s="143"/>
      <c r="F65" s="142">
        <v>0</v>
      </c>
      <c r="G65" s="126">
        <v>0</v>
      </c>
      <c r="H65" s="3"/>
    </row>
    <row r="66" spans="1:8" x14ac:dyDescent="0.2">
      <c r="A66" s="22" t="s">
        <v>150</v>
      </c>
      <c r="B66" s="14" t="s">
        <v>151</v>
      </c>
      <c r="C66" s="23" t="s">
        <v>152</v>
      </c>
      <c r="D66" s="142">
        <v>0</v>
      </c>
      <c r="E66" s="143"/>
      <c r="F66" s="142">
        <v>0</v>
      </c>
      <c r="G66" s="126">
        <v>0</v>
      </c>
      <c r="H66" s="3"/>
    </row>
    <row r="67" spans="1:8" x14ac:dyDescent="0.2">
      <c r="A67" s="22" t="s">
        <v>153</v>
      </c>
      <c r="B67" s="14" t="s">
        <v>151</v>
      </c>
      <c r="C67" s="23" t="s">
        <v>154</v>
      </c>
      <c r="D67" s="142">
        <v>0</v>
      </c>
      <c r="E67" s="143"/>
      <c r="F67" s="142">
        <v>0</v>
      </c>
      <c r="G67" s="126">
        <v>0</v>
      </c>
      <c r="H67" s="3"/>
    </row>
    <row r="68" spans="1:8" x14ac:dyDescent="0.2">
      <c r="A68" s="22" t="s">
        <v>155</v>
      </c>
      <c r="B68" s="14" t="s">
        <v>151</v>
      </c>
      <c r="C68" s="23" t="s">
        <v>156</v>
      </c>
      <c r="D68" s="142">
        <v>0</v>
      </c>
      <c r="E68" s="143"/>
      <c r="F68" s="142">
        <v>0</v>
      </c>
      <c r="G68" s="126">
        <v>0</v>
      </c>
      <c r="H68" s="3"/>
    </row>
    <row r="69" spans="1:8" x14ac:dyDescent="0.2">
      <c r="A69" s="22" t="s">
        <v>157</v>
      </c>
      <c r="B69" s="14" t="s">
        <v>158</v>
      </c>
      <c r="C69" s="23" t="s">
        <v>159</v>
      </c>
      <c r="D69" s="142">
        <v>0</v>
      </c>
      <c r="E69" s="143"/>
      <c r="F69" s="142">
        <v>0</v>
      </c>
      <c r="G69" s="126">
        <v>0</v>
      </c>
      <c r="H69" s="3"/>
    </row>
    <row r="70" spans="1:8" x14ac:dyDescent="0.2">
      <c r="A70" s="22" t="s">
        <v>160</v>
      </c>
      <c r="B70" s="14" t="s">
        <v>158</v>
      </c>
      <c r="C70" s="23" t="s">
        <v>161</v>
      </c>
      <c r="D70" s="142">
        <v>0</v>
      </c>
      <c r="E70" s="143"/>
      <c r="F70" s="142">
        <v>0</v>
      </c>
      <c r="G70" s="126">
        <v>0</v>
      </c>
      <c r="H70" s="3"/>
    </row>
    <row r="71" spans="1:8" x14ac:dyDescent="0.2">
      <c r="A71" s="22" t="s">
        <v>162</v>
      </c>
      <c r="B71" s="14" t="s">
        <v>158</v>
      </c>
      <c r="C71" s="23" t="s">
        <v>495</v>
      </c>
      <c r="D71" s="142">
        <v>0</v>
      </c>
      <c r="E71" s="143"/>
      <c r="F71" s="142">
        <v>0</v>
      </c>
      <c r="G71" s="126">
        <v>0</v>
      </c>
      <c r="H71" s="3"/>
    </row>
    <row r="72" spans="1:8" x14ac:dyDescent="0.2">
      <c r="A72" s="22" t="s">
        <v>163</v>
      </c>
      <c r="B72" s="14" t="s">
        <v>164</v>
      </c>
      <c r="C72" s="23" t="s">
        <v>165</v>
      </c>
      <c r="D72" s="142">
        <v>0</v>
      </c>
      <c r="E72" s="143"/>
      <c r="F72" s="142">
        <v>0</v>
      </c>
      <c r="G72" s="126">
        <v>0</v>
      </c>
      <c r="H72" s="3"/>
    </row>
    <row r="73" spans="1:8" x14ac:dyDescent="0.2">
      <c r="A73" s="22" t="s">
        <v>166</v>
      </c>
      <c r="B73" s="14" t="s">
        <v>167</v>
      </c>
      <c r="C73" s="23" t="s">
        <v>168</v>
      </c>
      <c r="D73" s="142">
        <v>0</v>
      </c>
      <c r="E73" s="143"/>
      <c r="F73" s="142">
        <v>0</v>
      </c>
      <c r="G73" s="126">
        <v>0</v>
      </c>
      <c r="H73" s="3"/>
    </row>
    <row r="74" spans="1:8" x14ac:dyDescent="0.2">
      <c r="A74" s="22" t="s">
        <v>169</v>
      </c>
      <c r="B74" s="14" t="s">
        <v>167</v>
      </c>
      <c r="C74" s="23" t="s">
        <v>170</v>
      </c>
      <c r="D74" s="142">
        <v>0</v>
      </c>
      <c r="E74" s="143"/>
      <c r="F74" s="142">
        <v>50000</v>
      </c>
      <c r="G74" s="126">
        <v>50000</v>
      </c>
      <c r="H74" s="3"/>
    </row>
    <row r="75" spans="1:8" x14ac:dyDescent="0.2">
      <c r="A75" s="22" t="s">
        <v>171</v>
      </c>
      <c r="B75" s="14" t="s">
        <v>172</v>
      </c>
      <c r="C75" s="23" t="s">
        <v>173</v>
      </c>
      <c r="D75" s="142">
        <v>0</v>
      </c>
      <c r="E75" s="143"/>
      <c r="F75" s="142">
        <v>0</v>
      </c>
      <c r="G75" s="126">
        <v>0</v>
      </c>
      <c r="H75" s="3"/>
    </row>
    <row r="76" spans="1:8" x14ac:dyDescent="0.2">
      <c r="A76" s="22" t="s">
        <v>174</v>
      </c>
      <c r="B76" s="14" t="s">
        <v>175</v>
      </c>
      <c r="C76" s="23" t="s">
        <v>176</v>
      </c>
      <c r="D76" s="142">
        <v>0</v>
      </c>
      <c r="E76" s="143"/>
      <c r="F76" s="142">
        <v>0</v>
      </c>
      <c r="G76" s="126">
        <v>0</v>
      </c>
      <c r="H76" s="3"/>
    </row>
    <row r="77" spans="1:8" x14ac:dyDescent="0.2">
      <c r="A77" s="22" t="s">
        <v>177</v>
      </c>
      <c r="B77" s="14" t="s">
        <v>178</v>
      </c>
      <c r="C77" s="23" t="s">
        <v>179</v>
      </c>
      <c r="D77" s="142">
        <v>0</v>
      </c>
      <c r="E77" s="143"/>
      <c r="F77" s="142">
        <v>0</v>
      </c>
      <c r="G77" s="126">
        <v>0</v>
      </c>
      <c r="H77" s="3"/>
    </row>
    <row r="78" spans="1:8" x14ac:dyDescent="0.2">
      <c r="A78" s="22" t="s">
        <v>180</v>
      </c>
      <c r="B78" s="14" t="s">
        <v>178</v>
      </c>
      <c r="C78" s="23" t="s">
        <v>181</v>
      </c>
      <c r="D78" s="142">
        <v>30000</v>
      </c>
      <c r="E78" s="143"/>
      <c r="F78" s="142">
        <v>30000</v>
      </c>
      <c r="G78" s="126">
        <v>27034.209999999995</v>
      </c>
      <c r="H78" s="3"/>
    </row>
    <row r="79" spans="1:8" x14ac:dyDescent="0.2">
      <c r="A79" s="22" t="s">
        <v>182</v>
      </c>
      <c r="B79" s="14" t="s">
        <v>183</v>
      </c>
      <c r="C79" s="23" t="s">
        <v>184</v>
      </c>
      <c r="D79" s="142">
        <v>0</v>
      </c>
      <c r="E79" s="143"/>
      <c r="F79" s="142">
        <v>0</v>
      </c>
      <c r="G79" s="126">
        <v>0</v>
      </c>
      <c r="H79" s="3"/>
    </row>
    <row r="80" spans="1:8" x14ac:dyDescent="0.2">
      <c r="A80" s="22" t="s">
        <v>185</v>
      </c>
      <c r="B80" s="14" t="s">
        <v>186</v>
      </c>
      <c r="C80" s="23" t="s">
        <v>187</v>
      </c>
      <c r="D80" s="142">
        <v>48400</v>
      </c>
      <c r="E80" s="143"/>
      <c r="F80" s="142">
        <v>30000</v>
      </c>
      <c r="G80" s="126">
        <v>30000.000000000004</v>
      </c>
      <c r="H80" s="3"/>
    </row>
    <row r="81" spans="1:8" x14ac:dyDescent="0.2">
      <c r="A81" s="22" t="s">
        <v>188</v>
      </c>
      <c r="B81" s="14" t="s">
        <v>189</v>
      </c>
      <c r="C81" s="23" t="s">
        <v>190</v>
      </c>
      <c r="D81" s="142">
        <v>0</v>
      </c>
      <c r="E81" s="143"/>
      <c r="F81" s="142">
        <v>0</v>
      </c>
      <c r="G81" s="126">
        <v>0</v>
      </c>
      <c r="H81" s="3"/>
    </row>
    <row r="82" spans="1:8" x14ac:dyDescent="0.2">
      <c r="A82" s="22" t="s">
        <v>191</v>
      </c>
      <c r="B82" s="14" t="s">
        <v>189</v>
      </c>
      <c r="C82" s="23" t="s">
        <v>192</v>
      </c>
      <c r="D82" s="142">
        <v>0</v>
      </c>
      <c r="E82" s="143"/>
      <c r="F82" s="142">
        <v>0</v>
      </c>
      <c r="G82" s="126">
        <v>0</v>
      </c>
      <c r="H82" s="3"/>
    </row>
    <row r="83" spans="1:8" x14ac:dyDescent="0.2">
      <c r="A83" s="22" t="s">
        <v>193</v>
      </c>
      <c r="B83" s="14" t="s">
        <v>194</v>
      </c>
      <c r="C83" s="23" t="s">
        <v>195</v>
      </c>
      <c r="D83" s="142">
        <v>0</v>
      </c>
      <c r="E83" s="143"/>
      <c r="F83" s="142">
        <v>0</v>
      </c>
      <c r="G83" s="126">
        <v>0</v>
      </c>
      <c r="H83" s="3"/>
    </row>
    <row r="84" spans="1:8" x14ac:dyDescent="0.2">
      <c r="A84" s="22" t="s">
        <v>196</v>
      </c>
      <c r="B84" s="14" t="s">
        <v>194</v>
      </c>
      <c r="C84" s="23" t="s">
        <v>197</v>
      </c>
      <c r="D84" s="142">
        <v>0</v>
      </c>
      <c r="E84" s="143"/>
      <c r="F84" s="142">
        <v>0</v>
      </c>
      <c r="G84" s="126">
        <v>0</v>
      </c>
      <c r="H84" s="3"/>
    </row>
    <row r="85" spans="1:8" x14ac:dyDescent="0.2">
      <c r="A85" s="22" t="s">
        <v>198</v>
      </c>
      <c r="B85" s="14" t="s">
        <v>194</v>
      </c>
      <c r="C85" s="23" t="s">
        <v>199</v>
      </c>
      <c r="D85" s="142">
        <v>0</v>
      </c>
      <c r="E85" s="143"/>
      <c r="F85" s="142">
        <v>0</v>
      </c>
      <c r="G85" s="126">
        <v>0</v>
      </c>
      <c r="H85" s="3"/>
    </row>
    <row r="86" spans="1:8" x14ac:dyDescent="0.2">
      <c r="A86" s="22" t="s">
        <v>200</v>
      </c>
      <c r="B86" s="14" t="s">
        <v>194</v>
      </c>
      <c r="C86" s="23" t="s">
        <v>201</v>
      </c>
      <c r="D86" s="142">
        <v>0</v>
      </c>
      <c r="E86" s="143"/>
      <c r="F86" s="142">
        <v>0</v>
      </c>
      <c r="G86" s="126">
        <v>0</v>
      </c>
      <c r="H86" s="3"/>
    </row>
    <row r="87" spans="1:8" x14ac:dyDescent="0.2">
      <c r="A87" s="22" t="s">
        <v>202</v>
      </c>
      <c r="B87" s="14" t="s">
        <v>194</v>
      </c>
      <c r="C87" s="23" t="s">
        <v>203</v>
      </c>
      <c r="D87" s="142">
        <v>0</v>
      </c>
      <c r="E87" s="143"/>
      <c r="F87" s="142">
        <v>0</v>
      </c>
      <c r="G87" s="126">
        <v>0</v>
      </c>
      <c r="H87" s="3"/>
    </row>
    <row r="88" spans="1:8" x14ac:dyDescent="0.2">
      <c r="A88" s="22" t="s">
        <v>204</v>
      </c>
      <c r="B88" s="14" t="s">
        <v>205</v>
      </c>
      <c r="C88" s="23" t="s">
        <v>206</v>
      </c>
      <c r="D88" s="142">
        <v>36800</v>
      </c>
      <c r="E88" s="143"/>
      <c r="F88" s="142">
        <v>50000</v>
      </c>
      <c r="G88" s="126">
        <v>50000</v>
      </c>
      <c r="H88" s="3"/>
    </row>
    <row r="89" spans="1:8" x14ac:dyDescent="0.2">
      <c r="A89" s="22" t="s">
        <v>207</v>
      </c>
      <c r="B89" s="14" t="s">
        <v>208</v>
      </c>
      <c r="C89" s="23" t="s">
        <v>209</v>
      </c>
      <c r="D89" s="142">
        <v>0</v>
      </c>
      <c r="E89" s="143"/>
      <c r="F89" s="142">
        <v>0</v>
      </c>
      <c r="G89" s="126">
        <v>0</v>
      </c>
      <c r="H89" s="3"/>
    </row>
    <row r="90" spans="1:8" x14ac:dyDescent="0.2">
      <c r="A90" s="22" t="s">
        <v>210</v>
      </c>
      <c r="B90" s="14" t="s">
        <v>208</v>
      </c>
      <c r="C90" s="23" t="s">
        <v>211</v>
      </c>
      <c r="D90" s="142">
        <v>0</v>
      </c>
      <c r="E90" s="143"/>
      <c r="F90" s="142">
        <v>0</v>
      </c>
      <c r="G90" s="126">
        <v>0</v>
      </c>
      <c r="H90" s="3"/>
    </row>
    <row r="91" spans="1:8" x14ac:dyDescent="0.2">
      <c r="A91" s="22" t="s">
        <v>212</v>
      </c>
      <c r="B91" s="14" t="s">
        <v>208</v>
      </c>
      <c r="C91" s="23" t="s">
        <v>213</v>
      </c>
      <c r="D91" s="142">
        <v>0</v>
      </c>
      <c r="E91" s="143"/>
      <c r="F91" s="142">
        <v>0</v>
      </c>
      <c r="G91" s="126">
        <v>0</v>
      </c>
      <c r="H91" s="3"/>
    </row>
    <row r="92" spans="1:8" x14ac:dyDescent="0.2">
      <c r="A92" s="22" t="s">
        <v>214</v>
      </c>
      <c r="B92" s="14" t="s">
        <v>215</v>
      </c>
      <c r="C92" s="23" t="s">
        <v>216</v>
      </c>
      <c r="D92" s="142">
        <v>62108</v>
      </c>
      <c r="E92" s="143"/>
      <c r="F92" s="142">
        <v>16108</v>
      </c>
      <c r="G92" s="126">
        <v>14518.82</v>
      </c>
      <c r="H92" s="3"/>
    </row>
    <row r="93" spans="1:8" x14ac:dyDescent="0.2">
      <c r="A93" s="22" t="s">
        <v>217</v>
      </c>
      <c r="B93" s="14" t="s">
        <v>215</v>
      </c>
      <c r="C93" s="23" t="s">
        <v>218</v>
      </c>
      <c r="D93" s="142">
        <v>0</v>
      </c>
      <c r="E93" s="143"/>
      <c r="F93" s="142">
        <v>0</v>
      </c>
      <c r="G93" s="126">
        <v>1378.76</v>
      </c>
      <c r="H93" s="3"/>
    </row>
    <row r="94" spans="1:8" x14ac:dyDescent="0.2">
      <c r="A94" s="22" t="s">
        <v>219</v>
      </c>
      <c r="B94" s="14" t="s">
        <v>215</v>
      </c>
      <c r="C94" s="23" t="s">
        <v>220</v>
      </c>
      <c r="D94" s="142">
        <v>0</v>
      </c>
      <c r="E94" s="143"/>
      <c r="F94" s="142">
        <v>0</v>
      </c>
      <c r="G94" s="126">
        <v>0</v>
      </c>
      <c r="H94" s="3"/>
    </row>
    <row r="95" spans="1:8" x14ac:dyDescent="0.2">
      <c r="A95" s="22" t="s">
        <v>221</v>
      </c>
      <c r="B95" s="14" t="s">
        <v>222</v>
      </c>
      <c r="C95" s="23" t="s">
        <v>223</v>
      </c>
      <c r="D95" s="142">
        <v>0</v>
      </c>
      <c r="E95" s="143"/>
      <c r="F95" s="142">
        <v>0</v>
      </c>
      <c r="G95" s="126">
        <v>0</v>
      </c>
      <c r="H95" s="3"/>
    </row>
    <row r="96" spans="1:8" x14ac:dyDescent="0.2">
      <c r="A96" s="22" t="s">
        <v>224</v>
      </c>
      <c r="B96" s="14" t="s">
        <v>222</v>
      </c>
      <c r="C96" s="23" t="s">
        <v>225</v>
      </c>
      <c r="D96" s="142">
        <v>0</v>
      </c>
      <c r="E96" s="143"/>
      <c r="F96" s="142">
        <v>0</v>
      </c>
      <c r="G96" s="126">
        <v>0</v>
      </c>
      <c r="H96" s="3"/>
    </row>
    <row r="97" spans="1:8" x14ac:dyDescent="0.2">
      <c r="A97" s="22" t="s">
        <v>226</v>
      </c>
      <c r="B97" s="14" t="s">
        <v>222</v>
      </c>
      <c r="C97" s="23" t="s">
        <v>227</v>
      </c>
      <c r="D97" s="142">
        <v>0</v>
      </c>
      <c r="E97" s="143"/>
      <c r="F97" s="142">
        <v>0</v>
      </c>
      <c r="G97" s="126">
        <v>0</v>
      </c>
      <c r="H97" s="3"/>
    </row>
    <row r="98" spans="1:8" x14ac:dyDescent="0.2">
      <c r="A98" s="22" t="s">
        <v>228</v>
      </c>
      <c r="B98" s="14" t="s">
        <v>222</v>
      </c>
      <c r="C98" s="23" t="s">
        <v>229</v>
      </c>
      <c r="D98" s="142">
        <v>0</v>
      </c>
      <c r="E98" s="143"/>
      <c r="F98" s="142">
        <v>0</v>
      </c>
      <c r="G98" s="126">
        <v>0</v>
      </c>
      <c r="H98" s="3"/>
    </row>
    <row r="99" spans="1:8" x14ac:dyDescent="0.2">
      <c r="A99" s="22" t="s">
        <v>230</v>
      </c>
      <c r="B99" s="14" t="s">
        <v>222</v>
      </c>
      <c r="C99" s="23" t="s">
        <v>231</v>
      </c>
      <c r="D99" s="142">
        <v>0</v>
      </c>
      <c r="E99" s="143"/>
      <c r="F99" s="142">
        <v>0</v>
      </c>
      <c r="G99" s="126">
        <v>197.46</v>
      </c>
      <c r="H99" s="3"/>
    </row>
    <row r="100" spans="1:8" x14ac:dyDescent="0.2">
      <c r="A100" s="22" t="s">
        <v>232</v>
      </c>
      <c r="B100" s="14" t="s">
        <v>222</v>
      </c>
      <c r="C100" s="23" t="s">
        <v>233</v>
      </c>
      <c r="D100" s="142">
        <v>0</v>
      </c>
      <c r="E100" s="143"/>
      <c r="F100" s="142">
        <v>0</v>
      </c>
      <c r="G100" s="126">
        <v>0</v>
      </c>
      <c r="H100" s="3"/>
    </row>
    <row r="101" spans="1:8" x14ac:dyDescent="0.2">
      <c r="A101" s="22" t="s">
        <v>234</v>
      </c>
      <c r="B101" s="14" t="s">
        <v>235</v>
      </c>
      <c r="C101" s="23" t="s">
        <v>236</v>
      </c>
      <c r="D101" s="142">
        <v>0</v>
      </c>
      <c r="E101" s="143"/>
      <c r="F101" s="142">
        <v>0</v>
      </c>
      <c r="G101" s="126">
        <v>0</v>
      </c>
      <c r="H101" s="3"/>
    </row>
    <row r="102" spans="1:8" x14ac:dyDescent="0.2">
      <c r="A102" s="22" t="s">
        <v>237</v>
      </c>
      <c r="B102" s="14" t="s">
        <v>235</v>
      </c>
      <c r="C102" s="23" t="s">
        <v>238</v>
      </c>
      <c r="D102" s="142">
        <v>0</v>
      </c>
      <c r="E102" s="143"/>
      <c r="F102" s="142">
        <v>0</v>
      </c>
      <c r="G102" s="126">
        <v>0</v>
      </c>
      <c r="H102" s="3"/>
    </row>
    <row r="103" spans="1:8" x14ac:dyDescent="0.2">
      <c r="A103" s="22" t="s">
        <v>239</v>
      </c>
      <c r="B103" s="14" t="s">
        <v>235</v>
      </c>
      <c r="C103" s="23" t="s">
        <v>240</v>
      </c>
      <c r="D103" s="142">
        <v>0</v>
      </c>
      <c r="E103" s="143"/>
      <c r="F103" s="142">
        <v>0</v>
      </c>
      <c r="G103" s="126">
        <v>0</v>
      </c>
      <c r="H103" s="3"/>
    </row>
    <row r="104" spans="1:8" x14ac:dyDescent="0.2">
      <c r="A104" s="22" t="s">
        <v>241</v>
      </c>
      <c r="B104" s="14" t="s">
        <v>242</v>
      </c>
      <c r="C104" s="23" t="s">
        <v>243</v>
      </c>
      <c r="D104" s="142">
        <v>0</v>
      </c>
      <c r="E104" s="143"/>
      <c r="F104" s="142">
        <v>0</v>
      </c>
      <c r="G104" s="126">
        <v>0</v>
      </c>
      <c r="H104" s="3"/>
    </row>
    <row r="105" spans="1:8" x14ac:dyDescent="0.2">
      <c r="A105" s="22" t="s">
        <v>244</v>
      </c>
      <c r="B105" s="14" t="s">
        <v>242</v>
      </c>
      <c r="C105" s="23" t="s">
        <v>245</v>
      </c>
      <c r="D105" s="142">
        <v>0</v>
      </c>
      <c r="E105" s="143"/>
      <c r="F105" s="142">
        <v>0</v>
      </c>
      <c r="G105" s="126">
        <v>0</v>
      </c>
      <c r="H105" s="3"/>
    </row>
    <row r="106" spans="1:8" x14ac:dyDescent="0.2">
      <c r="A106" s="22" t="s">
        <v>246</v>
      </c>
      <c r="B106" s="14" t="s">
        <v>242</v>
      </c>
      <c r="C106" s="23" t="s">
        <v>247</v>
      </c>
      <c r="D106" s="142">
        <v>0</v>
      </c>
      <c r="E106" s="143"/>
      <c r="F106" s="142">
        <v>0</v>
      </c>
      <c r="G106" s="126">
        <v>0</v>
      </c>
      <c r="H106" s="3"/>
    </row>
    <row r="107" spans="1:8" x14ac:dyDescent="0.2">
      <c r="A107" s="22" t="s">
        <v>248</v>
      </c>
      <c r="B107" s="14" t="s">
        <v>242</v>
      </c>
      <c r="C107" s="23" t="s">
        <v>249</v>
      </c>
      <c r="D107" s="142">
        <v>0</v>
      </c>
      <c r="E107" s="143"/>
      <c r="F107" s="142">
        <v>0</v>
      </c>
      <c r="G107" s="126">
        <v>0</v>
      </c>
      <c r="H107" s="3"/>
    </row>
    <row r="108" spans="1:8" x14ac:dyDescent="0.2">
      <c r="A108" s="22" t="s">
        <v>250</v>
      </c>
      <c r="B108" s="14" t="s">
        <v>251</v>
      </c>
      <c r="C108" s="23" t="s">
        <v>252</v>
      </c>
      <c r="D108" s="142">
        <v>0</v>
      </c>
      <c r="E108" s="143"/>
      <c r="F108" s="142">
        <v>0</v>
      </c>
      <c r="G108" s="126">
        <v>0</v>
      </c>
      <c r="H108" s="3"/>
    </row>
    <row r="109" spans="1:8" x14ac:dyDescent="0.2">
      <c r="A109" s="22" t="s">
        <v>253</v>
      </c>
      <c r="B109" s="14" t="s">
        <v>251</v>
      </c>
      <c r="C109" s="23" t="s">
        <v>254</v>
      </c>
      <c r="D109" s="142">
        <v>0</v>
      </c>
      <c r="E109" s="143"/>
      <c r="F109" s="142">
        <v>0</v>
      </c>
      <c r="G109" s="126">
        <v>0</v>
      </c>
      <c r="H109" s="3"/>
    </row>
    <row r="110" spans="1:8" x14ac:dyDescent="0.2">
      <c r="A110" s="22" t="s">
        <v>255</v>
      </c>
      <c r="B110" s="14" t="s">
        <v>251</v>
      </c>
      <c r="C110" s="23" t="s">
        <v>256</v>
      </c>
      <c r="D110" s="142">
        <v>0</v>
      </c>
      <c r="E110" s="143"/>
      <c r="F110" s="142">
        <v>0</v>
      </c>
      <c r="G110" s="126">
        <v>0</v>
      </c>
      <c r="H110" s="3"/>
    </row>
    <row r="111" spans="1:8" x14ac:dyDescent="0.2">
      <c r="A111" s="22" t="s">
        <v>257</v>
      </c>
      <c r="B111" s="14" t="s">
        <v>258</v>
      </c>
      <c r="C111" s="23" t="s">
        <v>259</v>
      </c>
      <c r="D111" s="142">
        <v>0</v>
      </c>
      <c r="E111" s="143"/>
      <c r="F111" s="142">
        <v>0</v>
      </c>
      <c r="G111" s="126">
        <v>0</v>
      </c>
      <c r="H111" s="3"/>
    </row>
    <row r="112" spans="1:8" x14ac:dyDescent="0.2">
      <c r="A112" s="22" t="s">
        <v>260</v>
      </c>
      <c r="B112" s="14" t="s">
        <v>261</v>
      </c>
      <c r="C112" s="23" t="s">
        <v>262</v>
      </c>
      <c r="D112" s="142">
        <v>0</v>
      </c>
      <c r="E112" s="143"/>
      <c r="F112" s="142">
        <v>0</v>
      </c>
      <c r="G112" s="126">
        <v>0</v>
      </c>
      <c r="H112" s="3"/>
    </row>
    <row r="113" spans="1:8" x14ac:dyDescent="0.2">
      <c r="A113" s="22" t="s">
        <v>263</v>
      </c>
      <c r="B113" s="14" t="s">
        <v>264</v>
      </c>
      <c r="C113" s="23" t="s">
        <v>265</v>
      </c>
      <c r="D113" s="142">
        <v>0</v>
      </c>
      <c r="E113" s="143"/>
      <c r="F113" s="142">
        <v>0</v>
      </c>
      <c r="G113" s="126">
        <v>0</v>
      </c>
      <c r="H113" s="3"/>
    </row>
    <row r="114" spans="1:8" x14ac:dyDescent="0.2">
      <c r="A114" s="22" t="s">
        <v>266</v>
      </c>
      <c r="B114" s="14" t="s">
        <v>264</v>
      </c>
      <c r="C114" s="23" t="s">
        <v>267</v>
      </c>
      <c r="D114" s="142">
        <v>0</v>
      </c>
      <c r="E114" s="143"/>
      <c r="F114" s="142">
        <v>0</v>
      </c>
      <c r="G114" s="126">
        <v>0</v>
      </c>
      <c r="H114" s="3"/>
    </row>
    <row r="115" spans="1:8" x14ac:dyDescent="0.2">
      <c r="A115" s="22" t="s">
        <v>268</v>
      </c>
      <c r="B115" s="14" t="s">
        <v>264</v>
      </c>
      <c r="C115" s="23" t="s">
        <v>269</v>
      </c>
      <c r="D115" s="142">
        <v>0</v>
      </c>
      <c r="E115" s="143"/>
      <c r="F115" s="142">
        <v>0</v>
      </c>
      <c r="G115" s="126">
        <v>0</v>
      </c>
      <c r="H115" s="3"/>
    </row>
    <row r="116" spans="1:8" x14ac:dyDescent="0.2">
      <c r="A116" s="22" t="s">
        <v>270</v>
      </c>
      <c r="B116" s="14" t="s">
        <v>271</v>
      </c>
      <c r="C116" s="23" t="s">
        <v>272</v>
      </c>
      <c r="D116" s="142">
        <v>0</v>
      </c>
      <c r="E116" s="143"/>
      <c r="F116" s="142">
        <v>0</v>
      </c>
      <c r="G116" s="126">
        <v>0</v>
      </c>
      <c r="H116" s="3"/>
    </row>
    <row r="117" spans="1:8" x14ac:dyDescent="0.2">
      <c r="A117" s="22" t="s">
        <v>273</v>
      </c>
      <c r="B117" s="14" t="s">
        <v>271</v>
      </c>
      <c r="C117" s="23" t="s">
        <v>274</v>
      </c>
      <c r="D117" s="142">
        <v>0</v>
      </c>
      <c r="E117" s="143"/>
      <c r="F117" s="142">
        <v>0</v>
      </c>
      <c r="G117" s="126">
        <v>0</v>
      </c>
      <c r="H117" s="3"/>
    </row>
    <row r="118" spans="1:8" x14ac:dyDescent="0.2">
      <c r="A118" s="22" t="s">
        <v>275</v>
      </c>
      <c r="B118" s="14" t="s">
        <v>276</v>
      </c>
      <c r="C118" s="23" t="s">
        <v>277</v>
      </c>
      <c r="D118" s="142">
        <v>0</v>
      </c>
      <c r="E118" s="143"/>
      <c r="F118" s="142">
        <v>0</v>
      </c>
      <c r="G118" s="126">
        <v>0</v>
      </c>
      <c r="H118" s="3"/>
    </row>
    <row r="119" spans="1:8" x14ac:dyDescent="0.2">
      <c r="A119" s="22" t="s">
        <v>278</v>
      </c>
      <c r="B119" s="14" t="s">
        <v>276</v>
      </c>
      <c r="C119" s="23" t="s">
        <v>279</v>
      </c>
      <c r="D119" s="142">
        <v>0</v>
      </c>
      <c r="E119" s="143"/>
      <c r="F119" s="142">
        <v>0</v>
      </c>
      <c r="G119" s="126">
        <v>0</v>
      </c>
      <c r="H119" s="3"/>
    </row>
    <row r="120" spans="1:8" x14ac:dyDescent="0.2">
      <c r="A120" s="22" t="s">
        <v>280</v>
      </c>
      <c r="B120" s="14" t="s">
        <v>276</v>
      </c>
      <c r="C120" s="23" t="s">
        <v>281</v>
      </c>
      <c r="D120" s="142">
        <v>0</v>
      </c>
      <c r="E120" s="143"/>
      <c r="F120" s="142">
        <v>0</v>
      </c>
      <c r="G120" s="126">
        <v>0</v>
      </c>
      <c r="H120" s="3"/>
    </row>
    <row r="121" spans="1:8" x14ac:dyDescent="0.2">
      <c r="A121" s="22" t="s">
        <v>282</v>
      </c>
      <c r="B121" s="14" t="s">
        <v>276</v>
      </c>
      <c r="C121" s="23" t="s">
        <v>283</v>
      </c>
      <c r="D121" s="142">
        <v>0</v>
      </c>
      <c r="E121" s="143"/>
      <c r="F121" s="142">
        <v>0</v>
      </c>
      <c r="G121" s="126">
        <v>0</v>
      </c>
      <c r="H121" s="3"/>
    </row>
    <row r="122" spans="1:8" x14ac:dyDescent="0.2">
      <c r="A122" s="22" t="s">
        <v>284</v>
      </c>
      <c r="B122" s="14" t="s">
        <v>285</v>
      </c>
      <c r="C122" s="23" t="s">
        <v>286</v>
      </c>
      <c r="D122" s="142">
        <v>0</v>
      </c>
      <c r="E122" s="143"/>
      <c r="F122" s="142">
        <v>0</v>
      </c>
      <c r="G122" s="126">
        <v>0</v>
      </c>
      <c r="H122" s="3"/>
    </row>
    <row r="123" spans="1:8" x14ac:dyDescent="0.2">
      <c r="A123" s="22" t="s">
        <v>287</v>
      </c>
      <c r="B123" s="14" t="s">
        <v>285</v>
      </c>
      <c r="C123" s="23" t="s">
        <v>288</v>
      </c>
      <c r="D123" s="142">
        <v>0</v>
      </c>
      <c r="E123" s="143"/>
      <c r="F123" s="142">
        <v>0</v>
      </c>
      <c r="G123" s="126">
        <v>0</v>
      </c>
      <c r="H123" s="3"/>
    </row>
    <row r="124" spans="1:8" x14ac:dyDescent="0.2">
      <c r="A124" s="22" t="s">
        <v>289</v>
      </c>
      <c r="B124" s="14" t="s">
        <v>285</v>
      </c>
      <c r="C124" s="23" t="s">
        <v>290</v>
      </c>
      <c r="D124" s="142">
        <v>0</v>
      </c>
      <c r="E124" s="143"/>
      <c r="F124" s="142">
        <v>0</v>
      </c>
      <c r="G124" s="126">
        <v>0</v>
      </c>
      <c r="H124" s="3"/>
    </row>
    <row r="125" spans="1:8" x14ac:dyDescent="0.2">
      <c r="A125" s="22" t="s">
        <v>291</v>
      </c>
      <c r="B125" s="14" t="s">
        <v>285</v>
      </c>
      <c r="C125" s="23" t="s">
        <v>292</v>
      </c>
      <c r="D125" s="142">
        <v>0</v>
      </c>
      <c r="E125" s="143"/>
      <c r="F125" s="142">
        <v>0</v>
      </c>
      <c r="G125" s="126">
        <v>0</v>
      </c>
      <c r="H125" s="3"/>
    </row>
    <row r="126" spans="1:8" x14ac:dyDescent="0.2">
      <c r="A126" s="22" t="s">
        <v>293</v>
      </c>
      <c r="B126" s="14" t="s">
        <v>285</v>
      </c>
      <c r="C126" s="23" t="s">
        <v>294</v>
      </c>
      <c r="D126" s="142">
        <v>0</v>
      </c>
      <c r="E126" s="143"/>
      <c r="F126" s="142">
        <v>0</v>
      </c>
      <c r="G126" s="126">
        <v>0</v>
      </c>
      <c r="H126" s="3"/>
    </row>
    <row r="127" spans="1:8" x14ac:dyDescent="0.2">
      <c r="A127" s="22" t="s">
        <v>295</v>
      </c>
      <c r="B127" s="14" t="s">
        <v>285</v>
      </c>
      <c r="C127" s="23" t="s">
        <v>296</v>
      </c>
      <c r="D127" s="142">
        <v>0</v>
      </c>
      <c r="E127" s="143"/>
      <c r="F127" s="142">
        <v>0</v>
      </c>
      <c r="G127" s="126">
        <v>0</v>
      </c>
      <c r="H127" s="3"/>
    </row>
    <row r="128" spans="1:8" x14ac:dyDescent="0.2">
      <c r="A128" s="22" t="s">
        <v>297</v>
      </c>
      <c r="B128" s="14" t="s">
        <v>298</v>
      </c>
      <c r="C128" s="23" t="s">
        <v>299</v>
      </c>
      <c r="D128" s="142">
        <v>0</v>
      </c>
      <c r="E128" s="143"/>
      <c r="F128" s="142">
        <v>0</v>
      </c>
      <c r="G128" s="126">
        <v>0</v>
      </c>
      <c r="H128" s="3"/>
    </row>
    <row r="129" spans="1:8" x14ac:dyDescent="0.2">
      <c r="A129" s="22" t="s">
        <v>300</v>
      </c>
      <c r="B129" s="14" t="s">
        <v>298</v>
      </c>
      <c r="C129" s="23" t="s">
        <v>301</v>
      </c>
      <c r="D129" s="142">
        <v>0</v>
      </c>
      <c r="E129" s="143"/>
      <c r="F129" s="142">
        <v>0</v>
      </c>
      <c r="G129" s="126">
        <v>3069.33</v>
      </c>
      <c r="H129" s="3"/>
    </row>
    <row r="130" spans="1:8" x14ac:dyDescent="0.2">
      <c r="A130" s="22" t="s">
        <v>302</v>
      </c>
      <c r="B130" s="14" t="s">
        <v>303</v>
      </c>
      <c r="C130" s="23" t="s">
        <v>304</v>
      </c>
      <c r="D130" s="142">
        <v>0</v>
      </c>
      <c r="E130" s="143"/>
      <c r="F130" s="142">
        <v>0</v>
      </c>
      <c r="G130" s="126">
        <v>0</v>
      </c>
      <c r="H130" s="3"/>
    </row>
    <row r="131" spans="1:8" x14ac:dyDescent="0.2">
      <c r="A131" s="22" t="s">
        <v>305</v>
      </c>
      <c r="B131" s="14" t="s">
        <v>303</v>
      </c>
      <c r="C131" s="23" t="s">
        <v>306</v>
      </c>
      <c r="D131" s="142">
        <v>0</v>
      </c>
      <c r="E131" s="143"/>
      <c r="F131" s="142">
        <v>0</v>
      </c>
      <c r="G131" s="126">
        <v>0</v>
      </c>
      <c r="H131" s="3"/>
    </row>
    <row r="132" spans="1:8" x14ac:dyDescent="0.2">
      <c r="A132" s="22" t="s">
        <v>307</v>
      </c>
      <c r="B132" s="14" t="s">
        <v>308</v>
      </c>
      <c r="C132" s="23" t="s">
        <v>309</v>
      </c>
      <c r="D132" s="142">
        <v>0</v>
      </c>
      <c r="E132" s="143"/>
      <c r="F132" s="142">
        <v>0</v>
      </c>
      <c r="G132" s="126">
        <v>0</v>
      </c>
      <c r="H132" s="3"/>
    </row>
    <row r="133" spans="1:8" x14ac:dyDescent="0.2">
      <c r="A133" s="22" t="s">
        <v>310</v>
      </c>
      <c r="B133" s="14" t="s">
        <v>308</v>
      </c>
      <c r="C133" s="23" t="s">
        <v>311</v>
      </c>
      <c r="D133" s="142">
        <v>0</v>
      </c>
      <c r="E133" s="143"/>
      <c r="F133" s="142">
        <v>0</v>
      </c>
      <c r="G133" s="126">
        <v>0</v>
      </c>
      <c r="H133" s="3"/>
    </row>
    <row r="134" spans="1:8" x14ac:dyDescent="0.2">
      <c r="A134" s="22" t="s">
        <v>312</v>
      </c>
      <c r="B134" s="14" t="s">
        <v>313</v>
      </c>
      <c r="C134" s="23" t="s">
        <v>314</v>
      </c>
      <c r="D134" s="142">
        <v>0</v>
      </c>
      <c r="E134" s="143"/>
      <c r="F134" s="142">
        <v>0</v>
      </c>
      <c r="G134" s="126">
        <v>0</v>
      </c>
      <c r="H134" s="3"/>
    </row>
    <row r="135" spans="1:8" x14ac:dyDescent="0.2">
      <c r="A135" s="22" t="s">
        <v>315</v>
      </c>
      <c r="B135" s="14" t="s">
        <v>316</v>
      </c>
      <c r="C135" s="23" t="s">
        <v>317</v>
      </c>
      <c r="D135" s="142">
        <v>0</v>
      </c>
      <c r="E135" s="143"/>
      <c r="F135" s="142">
        <v>0</v>
      </c>
      <c r="G135" s="126">
        <v>0</v>
      </c>
      <c r="H135" s="3"/>
    </row>
    <row r="136" spans="1:8" x14ac:dyDescent="0.2">
      <c r="A136" s="22" t="s">
        <v>318</v>
      </c>
      <c r="B136" s="14" t="s">
        <v>316</v>
      </c>
      <c r="C136" s="23" t="s">
        <v>319</v>
      </c>
      <c r="D136" s="142">
        <v>0</v>
      </c>
      <c r="E136" s="143"/>
      <c r="F136" s="142">
        <v>0</v>
      </c>
      <c r="G136" s="126">
        <v>0</v>
      </c>
      <c r="H136" s="3"/>
    </row>
    <row r="137" spans="1:8" x14ac:dyDescent="0.2">
      <c r="A137" s="22" t="s">
        <v>320</v>
      </c>
      <c r="B137" s="14" t="s">
        <v>316</v>
      </c>
      <c r="C137" s="23" t="s">
        <v>321</v>
      </c>
      <c r="D137" s="142">
        <v>0</v>
      </c>
      <c r="E137" s="143"/>
      <c r="F137" s="142">
        <v>0</v>
      </c>
      <c r="G137" s="126">
        <v>0</v>
      </c>
      <c r="H137" s="3"/>
    </row>
    <row r="138" spans="1:8" x14ac:dyDescent="0.2">
      <c r="A138" s="22" t="s">
        <v>322</v>
      </c>
      <c r="B138" s="14" t="s">
        <v>316</v>
      </c>
      <c r="C138" s="23" t="s">
        <v>323</v>
      </c>
      <c r="D138" s="142">
        <v>0</v>
      </c>
      <c r="E138" s="143"/>
      <c r="F138" s="142">
        <v>0</v>
      </c>
      <c r="G138" s="126">
        <v>0</v>
      </c>
      <c r="H138" s="3"/>
    </row>
    <row r="139" spans="1:8" x14ac:dyDescent="0.2">
      <c r="A139" s="22" t="s">
        <v>324</v>
      </c>
      <c r="B139" s="14" t="s">
        <v>325</v>
      </c>
      <c r="C139" s="23" t="s">
        <v>326</v>
      </c>
      <c r="D139" s="142">
        <v>0</v>
      </c>
      <c r="E139" s="143"/>
      <c r="F139" s="142">
        <v>0</v>
      </c>
      <c r="G139" s="126">
        <v>0</v>
      </c>
      <c r="H139" s="3"/>
    </row>
    <row r="140" spans="1:8" x14ac:dyDescent="0.2">
      <c r="A140" s="22" t="s">
        <v>327</v>
      </c>
      <c r="B140" s="14" t="s">
        <v>325</v>
      </c>
      <c r="C140" s="23" t="s">
        <v>328</v>
      </c>
      <c r="D140" s="142">
        <v>0</v>
      </c>
      <c r="E140" s="143"/>
      <c r="F140" s="142">
        <v>0</v>
      </c>
      <c r="G140" s="126">
        <v>0</v>
      </c>
      <c r="H140" s="3"/>
    </row>
    <row r="141" spans="1:8" x14ac:dyDescent="0.2">
      <c r="A141" s="22" t="s">
        <v>329</v>
      </c>
      <c r="B141" s="14" t="s">
        <v>330</v>
      </c>
      <c r="C141" s="23" t="s">
        <v>331</v>
      </c>
      <c r="D141" s="142">
        <v>0</v>
      </c>
      <c r="E141" s="143"/>
      <c r="F141" s="142">
        <v>0</v>
      </c>
      <c r="G141" s="126">
        <v>0</v>
      </c>
      <c r="H141" s="3"/>
    </row>
    <row r="142" spans="1:8" x14ac:dyDescent="0.2">
      <c r="A142" s="22" t="s">
        <v>332</v>
      </c>
      <c r="B142" s="14" t="s">
        <v>330</v>
      </c>
      <c r="C142" s="23" t="s">
        <v>333</v>
      </c>
      <c r="D142" s="142">
        <v>0</v>
      </c>
      <c r="E142" s="143"/>
      <c r="F142" s="142">
        <v>0</v>
      </c>
      <c r="G142" s="126">
        <v>0</v>
      </c>
      <c r="H142" s="3"/>
    </row>
    <row r="143" spans="1:8" x14ac:dyDescent="0.2">
      <c r="A143" s="22" t="s">
        <v>334</v>
      </c>
      <c r="B143" s="14" t="s">
        <v>335</v>
      </c>
      <c r="C143" s="23" t="s">
        <v>336</v>
      </c>
      <c r="D143" s="142">
        <v>0</v>
      </c>
      <c r="E143" s="143"/>
      <c r="F143" s="142">
        <v>0</v>
      </c>
      <c r="G143" s="126">
        <v>0</v>
      </c>
      <c r="H143" s="3"/>
    </row>
    <row r="144" spans="1:8" x14ac:dyDescent="0.2">
      <c r="A144" s="22" t="s">
        <v>337</v>
      </c>
      <c r="B144" s="14" t="s">
        <v>335</v>
      </c>
      <c r="C144" s="23" t="s">
        <v>338</v>
      </c>
      <c r="D144" s="142">
        <v>0</v>
      </c>
      <c r="E144" s="143"/>
      <c r="F144" s="142">
        <v>0</v>
      </c>
      <c r="G144" s="126">
        <v>0</v>
      </c>
      <c r="H144" s="3"/>
    </row>
    <row r="145" spans="1:8" x14ac:dyDescent="0.2">
      <c r="A145" s="22" t="s">
        <v>339</v>
      </c>
      <c r="B145" s="14" t="s">
        <v>335</v>
      </c>
      <c r="C145" s="23" t="s">
        <v>340</v>
      </c>
      <c r="D145" s="142">
        <v>0</v>
      </c>
      <c r="E145" s="143"/>
      <c r="F145" s="142">
        <v>0</v>
      </c>
      <c r="G145" s="126">
        <v>0</v>
      </c>
      <c r="H145" s="3"/>
    </row>
    <row r="146" spans="1:8" x14ac:dyDescent="0.2">
      <c r="A146" s="22" t="s">
        <v>341</v>
      </c>
      <c r="B146" s="14" t="s">
        <v>342</v>
      </c>
      <c r="C146" s="23" t="s">
        <v>343</v>
      </c>
      <c r="D146" s="142">
        <v>66800</v>
      </c>
      <c r="E146" s="143"/>
      <c r="F146" s="142">
        <v>80000</v>
      </c>
      <c r="G146" s="126">
        <v>71078.320000000007</v>
      </c>
      <c r="H146" s="3"/>
    </row>
    <row r="147" spans="1:8" x14ac:dyDescent="0.2">
      <c r="A147" s="22" t="s">
        <v>344</v>
      </c>
      <c r="B147" s="14" t="s">
        <v>342</v>
      </c>
      <c r="C147" s="23" t="s">
        <v>345</v>
      </c>
      <c r="D147" s="142">
        <v>43608</v>
      </c>
      <c r="E147" s="143"/>
      <c r="F147" s="142">
        <v>43608</v>
      </c>
      <c r="G147" s="126">
        <v>46070.95</v>
      </c>
      <c r="H147" s="3"/>
    </row>
    <row r="148" spans="1:8" x14ac:dyDescent="0.2">
      <c r="A148" s="22" t="s">
        <v>346</v>
      </c>
      <c r="B148" s="14" t="s">
        <v>342</v>
      </c>
      <c r="C148" s="23" t="s">
        <v>347</v>
      </c>
      <c r="D148" s="142">
        <v>30000</v>
      </c>
      <c r="E148" s="143"/>
      <c r="F148" s="142">
        <v>30000</v>
      </c>
      <c r="G148" s="126">
        <v>30000</v>
      </c>
      <c r="H148" s="3"/>
    </row>
    <row r="149" spans="1:8" x14ac:dyDescent="0.2">
      <c r="A149" s="22" t="s">
        <v>348</v>
      </c>
      <c r="B149" s="14" t="s">
        <v>349</v>
      </c>
      <c r="C149" s="23" t="s">
        <v>350</v>
      </c>
      <c r="D149" s="142">
        <v>0</v>
      </c>
      <c r="E149" s="143"/>
      <c r="F149" s="142">
        <v>0</v>
      </c>
      <c r="G149" s="126">
        <v>0</v>
      </c>
      <c r="H149" s="3"/>
    </row>
    <row r="150" spans="1:8" x14ac:dyDescent="0.2">
      <c r="A150" s="22" t="s">
        <v>351</v>
      </c>
      <c r="B150" s="14" t="s">
        <v>349</v>
      </c>
      <c r="C150" s="23" t="s">
        <v>352</v>
      </c>
      <c r="D150" s="142">
        <v>0</v>
      </c>
      <c r="E150" s="143"/>
      <c r="F150" s="142">
        <v>0</v>
      </c>
      <c r="G150" s="126">
        <v>0</v>
      </c>
      <c r="H150" s="3"/>
    </row>
    <row r="151" spans="1:8" x14ac:dyDescent="0.2">
      <c r="A151" s="22" t="s">
        <v>353</v>
      </c>
      <c r="B151" s="14" t="s">
        <v>349</v>
      </c>
      <c r="C151" s="23" t="s">
        <v>354</v>
      </c>
      <c r="D151" s="142">
        <v>66800</v>
      </c>
      <c r="E151" s="143"/>
      <c r="F151" s="142">
        <v>80000</v>
      </c>
      <c r="G151" s="126">
        <v>81276.78</v>
      </c>
      <c r="H151" s="3"/>
    </row>
    <row r="152" spans="1:8" x14ac:dyDescent="0.2">
      <c r="A152" s="22" t="s">
        <v>355</v>
      </c>
      <c r="B152" s="14" t="s">
        <v>356</v>
      </c>
      <c r="C152" s="23" t="s">
        <v>357</v>
      </c>
      <c r="D152" s="142">
        <v>46000</v>
      </c>
      <c r="E152" s="143"/>
      <c r="F152" s="142">
        <v>0</v>
      </c>
      <c r="G152" s="126">
        <v>0</v>
      </c>
      <c r="H152" s="3"/>
    </row>
    <row r="153" spans="1:8" x14ac:dyDescent="0.2">
      <c r="A153" s="22" t="s">
        <v>358</v>
      </c>
      <c r="B153" s="14" t="s">
        <v>359</v>
      </c>
      <c r="C153" s="23" t="s">
        <v>360</v>
      </c>
      <c r="D153" s="142">
        <v>0</v>
      </c>
      <c r="E153" s="143"/>
      <c r="F153" s="142">
        <v>0</v>
      </c>
      <c r="G153" s="126">
        <v>0</v>
      </c>
      <c r="H153" s="3"/>
    </row>
    <row r="154" spans="1:8" x14ac:dyDescent="0.2">
      <c r="A154" s="22" t="s">
        <v>361</v>
      </c>
      <c r="B154" s="14" t="s">
        <v>359</v>
      </c>
      <c r="C154" s="23" t="s">
        <v>362</v>
      </c>
      <c r="D154" s="142">
        <v>0</v>
      </c>
      <c r="E154" s="143"/>
      <c r="F154" s="142">
        <v>0</v>
      </c>
      <c r="G154" s="126">
        <v>0</v>
      </c>
      <c r="H154" s="3"/>
    </row>
    <row r="155" spans="1:8" x14ac:dyDescent="0.2">
      <c r="A155" s="22" t="s">
        <v>363</v>
      </c>
      <c r="B155" s="14" t="s">
        <v>364</v>
      </c>
      <c r="C155" s="23" t="s">
        <v>365</v>
      </c>
      <c r="D155" s="142">
        <v>0</v>
      </c>
      <c r="E155" s="143"/>
      <c r="F155" s="142">
        <v>0</v>
      </c>
      <c r="G155" s="126">
        <v>0</v>
      </c>
      <c r="H155" s="3"/>
    </row>
    <row r="156" spans="1:8" x14ac:dyDescent="0.2">
      <c r="A156" s="22" t="s">
        <v>366</v>
      </c>
      <c r="B156" s="14" t="s">
        <v>364</v>
      </c>
      <c r="C156" s="23" t="s">
        <v>367</v>
      </c>
      <c r="D156" s="142">
        <v>0</v>
      </c>
      <c r="E156" s="143"/>
      <c r="F156" s="142">
        <v>0</v>
      </c>
      <c r="G156" s="126">
        <v>0</v>
      </c>
      <c r="H156" s="3"/>
    </row>
    <row r="157" spans="1:8" x14ac:dyDescent="0.2">
      <c r="A157" s="22" t="s">
        <v>368</v>
      </c>
      <c r="B157" s="14" t="s">
        <v>369</v>
      </c>
      <c r="C157" s="23" t="s">
        <v>370</v>
      </c>
      <c r="D157" s="142">
        <v>0</v>
      </c>
      <c r="E157" s="143"/>
      <c r="F157" s="142">
        <v>0</v>
      </c>
      <c r="G157" s="126">
        <v>0</v>
      </c>
      <c r="H157" s="3"/>
    </row>
    <row r="158" spans="1:8" x14ac:dyDescent="0.2">
      <c r="A158" s="22" t="s">
        <v>371</v>
      </c>
      <c r="B158" s="14" t="s">
        <v>372</v>
      </c>
      <c r="C158" s="23" t="s">
        <v>373</v>
      </c>
      <c r="D158" s="142">
        <v>0</v>
      </c>
      <c r="E158" s="143"/>
      <c r="F158" s="142">
        <v>50000</v>
      </c>
      <c r="G158" s="126">
        <v>50000</v>
      </c>
      <c r="H158" s="3"/>
    </row>
    <row r="159" spans="1:8" x14ac:dyDescent="0.2">
      <c r="A159" s="22" t="s">
        <v>374</v>
      </c>
      <c r="B159" s="14" t="s">
        <v>372</v>
      </c>
      <c r="C159" s="23" t="s">
        <v>375</v>
      </c>
      <c r="D159" s="142">
        <v>0</v>
      </c>
      <c r="E159" s="143"/>
      <c r="F159" s="142">
        <v>50000</v>
      </c>
      <c r="G159" s="126">
        <v>49552.640000000007</v>
      </c>
      <c r="H159" s="3"/>
    </row>
    <row r="160" spans="1:8" x14ac:dyDescent="0.2">
      <c r="A160" s="22" t="s">
        <v>376</v>
      </c>
      <c r="B160" s="14" t="s">
        <v>377</v>
      </c>
      <c r="C160" s="23" t="s">
        <v>378</v>
      </c>
      <c r="D160" s="142">
        <v>0</v>
      </c>
      <c r="E160" s="143"/>
      <c r="F160" s="142">
        <v>0</v>
      </c>
      <c r="G160" s="126">
        <v>0</v>
      </c>
      <c r="H160" s="3"/>
    </row>
    <row r="161" spans="1:8" x14ac:dyDescent="0.2">
      <c r="A161" s="22" t="s">
        <v>379</v>
      </c>
      <c r="B161" s="14" t="s">
        <v>377</v>
      </c>
      <c r="C161" s="23" t="s">
        <v>380</v>
      </c>
      <c r="D161" s="142">
        <v>0</v>
      </c>
      <c r="E161" s="143"/>
      <c r="F161" s="142">
        <v>0</v>
      </c>
      <c r="G161" s="126">
        <v>0</v>
      </c>
      <c r="H161" s="3"/>
    </row>
    <row r="162" spans="1:8" x14ac:dyDescent="0.2">
      <c r="A162" s="22" t="s">
        <v>381</v>
      </c>
      <c r="B162" s="14" t="s">
        <v>377</v>
      </c>
      <c r="C162" s="23" t="s">
        <v>382</v>
      </c>
      <c r="D162" s="142">
        <v>0</v>
      </c>
      <c r="E162" s="143"/>
      <c r="F162" s="142">
        <v>0</v>
      </c>
      <c r="G162" s="126">
        <v>10700</v>
      </c>
      <c r="H162" s="3"/>
    </row>
    <row r="163" spans="1:8" x14ac:dyDescent="0.2">
      <c r="A163" s="22" t="s">
        <v>383</v>
      </c>
      <c r="B163" s="14" t="s">
        <v>377</v>
      </c>
      <c r="C163" s="23" t="s">
        <v>384</v>
      </c>
      <c r="D163" s="142">
        <v>0</v>
      </c>
      <c r="E163" s="143"/>
      <c r="F163" s="142">
        <v>0</v>
      </c>
      <c r="G163" s="126">
        <v>0</v>
      </c>
      <c r="H163" s="3"/>
    </row>
    <row r="164" spans="1:8" x14ac:dyDescent="0.2">
      <c r="A164" s="22" t="s">
        <v>385</v>
      </c>
      <c r="B164" s="14" t="s">
        <v>377</v>
      </c>
      <c r="C164" s="23" t="s">
        <v>386</v>
      </c>
      <c r="D164" s="142">
        <v>0</v>
      </c>
      <c r="E164" s="143"/>
      <c r="F164" s="142">
        <v>0</v>
      </c>
      <c r="G164" s="126">
        <v>0</v>
      </c>
      <c r="H164" s="3"/>
    </row>
    <row r="165" spans="1:8" x14ac:dyDescent="0.2">
      <c r="A165" s="22" t="s">
        <v>387</v>
      </c>
      <c r="B165" s="14" t="s">
        <v>388</v>
      </c>
      <c r="C165" s="23" t="s">
        <v>389</v>
      </c>
      <c r="D165" s="142">
        <v>0</v>
      </c>
      <c r="E165" s="143"/>
      <c r="F165" s="142">
        <v>0</v>
      </c>
      <c r="G165" s="126">
        <v>0</v>
      </c>
      <c r="H165" s="3"/>
    </row>
    <row r="166" spans="1:8" x14ac:dyDescent="0.2">
      <c r="A166" s="22" t="s">
        <v>390</v>
      </c>
      <c r="B166" s="14" t="s">
        <v>388</v>
      </c>
      <c r="C166" s="23" t="s">
        <v>391</v>
      </c>
      <c r="D166" s="142">
        <v>0</v>
      </c>
      <c r="E166" s="143"/>
      <c r="F166" s="142">
        <v>0</v>
      </c>
      <c r="G166" s="126">
        <v>0</v>
      </c>
      <c r="H166" s="3"/>
    </row>
    <row r="167" spans="1:8" x14ac:dyDescent="0.2">
      <c r="A167" s="22" t="s">
        <v>392</v>
      </c>
      <c r="B167" s="14" t="s">
        <v>388</v>
      </c>
      <c r="C167" s="23" t="s">
        <v>393</v>
      </c>
      <c r="D167" s="142">
        <v>0</v>
      </c>
      <c r="E167" s="143"/>
      <c r="F167" s="142">
        <v>0</v>
      </c>
      <c r="G167" s="126">
        <v>0</v>
      </c>
      <c r="H167" s="3"/>
    </row>
    <row r="168" spans="1:8" x14ac:dyDescent="0.2">
      <c r="A168" s="22" t="s">
        <v>394</v>
      </c>
      <c r="B168" s="14" t="s">
        <v>388</v>
      </c>
      <c r="C168" s="23" t="s">
        <v>395</v>
      </c>
      <c r="D168" s="142">
        <v>0</v>
      </c>
      <c r="E168" s="143"/>
      <c r="F168" s="142">
        <v>0</v>
      </c>
      <c r="G168" s="126">
        <v>0</v>
      </c>
      <c r="H168" s="3"/>
    </row>
    <row r="169" spans="1:8" x14ac:dyDescent="0.2">
      <c r="A169" s="22" t="s">
        <v>396</v>
      </c>
      <c r="B169" s="14" t="s">
        <v>388</v>
      </c>
      <c r="C169" s="23" t="s">
        <v>397</v>
      </c>
      <c r="D169" s="142">
        <v>0</v>
      </c>
      <c r="E169" s="143"/>
      <c r="F169" s="142">
        <v>0</v>
      </c>
      <c r="G169" s="126">
        <v>0</v>
      </c>
      <c r="H169" s="3"/>
    </row>
    <row r="170" spans="1:8" x14ac:dyDescent="0.2">
      <c r="A170" s="22" t="s">
        <v>398</v>
      </c>
      <c r="B170" s="14" t="s">
        <v>388</v>
      </c>
      <c r="C170" s="23" t="s">
        <v>399</v>
      </c>
      <c r="D170" s="142">
        <v>46000</v>
      </c>
      <c r="E170" s="143"/>
      <c r="F170" s="142">
        <v>0</v>
      </c>
      <c r="G170" s="126">
        <v>0</v>
      </c>
      <c r="H170" s="3"/>
    </row>
    <row r="171" spans="1:8" x14ac:dyDescent="0.2">
      <c r="A171" s="22" t="s">
        <v>400</v>
      </c>
      <c r="B171" s="14" t="s">
        <v>388</v>
      </c>
      <c r="C171" s="23" t="s">
        <v>401</v>
      </c>
      <c r="D171" s="142">
        <v>0</v>
      </c>
      <c r="E171" s="143"/>
      <c r="F171" s="142">
        <v>0</v>
      </c>
      <c r="G171" s="126">
        <v>0</v>
      </c>
      <c r="H171" s="3"/>
    </row>
    <row r="172" spans="1:8" x14ac:dyDescent="0.2">
      <c r="A172" s="22" t="s">
        <v>402</v>
      </c>
      <c r="B172" s="14" t="s">
        <v>388</v>
      </c>
      <c r="C172" s="23" t="s">
        <v>403</v>
      </c>
      <c r="D172" s="142">
        <v>0</v>
      </c>
      <c r="E172" s="143"/>
      <c r="F172" s="142">
        <v>0</v>
      </c>
      <c r="G172" s="126">
        <v>0</v>
      </c>
      <c r="H172" s="3"/>
    </row>
    <row r="173" spans="1:8" x14ac:dyDescent="0.2">
      <c r="A173" s="22" t="s">
        <v>404</v>
      </c>
      <c r="B173" s="14" t="s">
        <v>388</v>
      </c>
      <c r="C173" s="23" t="s">
        <v>405</v>
      </c>
      <c r="D173" s="142">
        <v>0</v>
      </c>
      <c r="E173" s="143"/>
      <c r="F173" s="142">
        <v>0</v>
      </c>
      <c r="G173" s="126">
        <v>0</v>
      </c>
      <c r="H173" s="3"/>
    </row>
    <row r="174" spans="1:8" x14ac:dyDescent="0.2">
      <c r="A174" s="22" t="s">
        <v>406</v>
      </c>
      <c r="B174" s="14" t="s">
        <v>388</v>
      </c>
      <c r="C174" s="23" t="s">
        <v>407</v>
      </c>
      <c r="D174" s="142">
        <v>0</v>
      </c>
      <c r="E174" s="143"/>
      <c r="F174" s="142">
        <v>0</v>
      </c>
      <c r="G174" s="126">
        <v>0</v>
      </c>
      <c r="H174" s="3"/>
    </row>
    <row r="175" spans="1:8" x14ac:dyDescent="0.2">
      <c r="A175" s="22" t="s">
        <v>408</v>
      </c>
      <c r="B175" s="14" t="s">
        <v>388</v>
      </c>
      <c r="C175" s="23" t="s">
        <v>409</v>
      </c>
      <c r="D175" s="142">
        <v>0</v>
      </c>
      <c r="E175" s="143"/>
      <c r="F175" s="142">
        <v>0</v>
      </c>
      <c r="G175" s="126">
        <v>0</v>
      </c>
      <c r="H175" s="3"/>
    </row>
    <row r="176" spans="1:8" x14ac:dyDescent="0.2">
      <c r="A176" s="22" t="s">
        <v>410</v>
      </c>
      <c r="B176" s="14" t="s">
        <v>388</v>
      </c>
      <c r="C176" s="23" t="s">
        <v>411</v>
      </c>
      <c r="D176" s="142">
        <v>0</v>
      </c>
      <c r="E176" s="143"/>
      <c r="F176" s="142">
        <v>0</v>
      </c>
      <c r="G176" s="126">
        <v>0</v>
      </c>
      <c r="H176" s="3"/>
    </row>
    <row r="177" spans="1:8" x14ac:dyDescent="0.2">
      <c r="A177" s="26" t="s">
        <v>412</v>
      </c>
      <c r="B177" s="14" t="s">
        <v>413</v>
      </c>
      <c r="C177" s="23" t="s">
        <v>414</v>
      </c>
      <c r="D177" s="142">
        <v>0</v>
      </c>
      <c r="E177" s="143"/>
      <c r="F177" s="142">
        <v>0</v>
      </c>
      <c r="G177" s="126">
        <v>0</v>
      </c>
      <c r="H177" s="3"/>
    </row>
    <row r="178" spans="1:8" x14ac:dyDescent="0.2">
      <c r="A178" s="26" t="s">
        <v>415</v>
      </c>
      <c r="B178" s="14" t="s">
        <v>413</v>
      </c>
      <c r="C178" s="23" t="s">
        <v>416</v>
      </c>
      <c r="D178" s="142">
        <v>0</v>
      </c>
      <c r="E178" s="143"/>
      <c r="F178" s="142">
        <v>0</v>
      </c>
      <c r="G178" s="126">
        <v>0</v>
      </c>
      <c r="H178" s="3"/>
    </row>
    <row r="179" spans="1:8" x14ac:dyDescent="0.2">
      <c r="A179" s="26" t="s">
        <v>417</v>
      </c>
      <c r="B179" s="14" t="s">
        <v>413</v>
      </c>
      <c r="C179" s="23" t="s">
        <v>418</v>
      </c>
      <c r="D179" s="142">
        <v>0</v>
      </c>
      <c r="E179" s="143"/>
      <c r="F179" s="142">
        <v>0</v>
      </c>
      <c r="G179" s="126">
        <v>0</v>
      </c>
      <c r="H179" s="3"/>
    </row>
    <row r="180" spans="1:8" x14ac:dyDescent="0.2">
      <c r="A180" s="26" t="s">
        <v>419</v>
      </c>
      <c r="B180" s="14" t="s">
        <v>413</v>
      </c>
      <c r="C180" s="23" t="s">
        <v>420</v>
      </c>
      <c r="D180" s="142">
        <v>0</v>
      </c>
      <c r="E180" s="143"/>
      <c r="F180" s="142">
        <v>0</v>
      </c>
      <c r="G180" s="126">
        <v>0</v>
      </c>
      <c r="H180" s="3"/>
    </row>
    <row r="181" spans="1:8" x14ac:dyDescent="0.2">
      <c r="A181" s="26" t="s">
        <v>421</v>
      </c>
      <c r="B181" s="14"/>
      <c r="C181" s="23" t="s">
        <v>422</v>
      </c>
      <c r="D181" s="142">
        <v>0</v>
      </c>
      <c r="E181" s="143"/>
      <c r="F181" s="142">
        <v>0</v>
      </c>
      <c r="G181" s="126">
        <v>0</v>
      </c>
      <c r="H181" s="3"/>
    </row>
    <row r="182" spans="1:8" x14ac:dyDescent="0.2">
      <c r="A182" s="46" t="s">
        <v>423</v>
      </c>
      <c r="B182" s="47"/>
      <c r="C182" s="47" t="s">
        <v>424</v>
      </c>
      <c r="D182" s="142">
        <v>0</v>
      </c>
      <c r="E182" s="143"/>
      <c r="F182" s="142">
        <v>0</v>
      </c>
      <c r="G182" s="126">
        <v>0</v>
      </c>
      <c r="H182" s="3"/>
    </row>
    <row r="183" spans="1:8" x14ac:dyDescent="0.2">
      <c r="A183" s="46" t="s">
        <v>425</v>
      </c>
      <c r="B183" s="48"/>
      <c r="C183" s="48" t="s">
        <v>426</v>
      </c>
      <c r="D183" s="142">
        <v>0</v>
      </c>
      <c r="E183" s="143"/>
      <c r="F183" s="142">
        <v>0</v>
      </c>
      <c r="G183" s="126">
        <v>0</v>
      </c>
      <c r="H183" s="3"/>
    </row>
    <row r="184" spans="1:8" x14ac:dyDescent="0.2">
      <c r="A184" s="46" t="s">
        <v>427</v>
      </c>
      <c r="B184" s="48"/>
      <c r="C184" s="48" t="s">
        <v>428</v>
      </c>
      <c r="D184" s="142">
        <v>0</v>
      </c>
      <c r="E184" s="143"/>
      <c r="F184" s="142">
        <v>0</v>
      </c>
      <c r="G184" s="126">
        <v>0</v>
      </c>
      <c r="H184" s="3"/>
    </row>
    <row r="185" spans="1:8" x14ac:dyDescent="0.2">
      <c r="A185" s="46" t="s">
        <v>429</v>
      </c>
      <c r="B185" s="48"/>
      <c r="C185" s="114" t="s">
        <v>430</v>
      </c>
      <c r="D185" s="142">
        <v>0</v>
      </c>
      <c r="E185" s="143"/>
      <c r="F185" s="142">
        <v>0</v>
      </c>
      <c r="G185" s="126">
        <v>0</v>
      </c>
      <c r="H185" s="3"/>
    </row>
    <row r="186" spans="1:8" x14ac:dyDescent="0.2">
      <c r="A186" s="46" t="s">
        <v>431</v>
      </c>
      <c r="B186" s="48"/>
      <c r="C186" s="48" t="s">
        <v>432</v>
      </c>
      <c r="D186" s="142">
        <v>0</v>
      </c>
      <c r="E186" s="143"/>
      <c r="F186" s="142">
        <v>0</v>
      </c>
      <c r="G186" s="126">
        <v>0</v>
      </c>
      <c r="H186" s="3"/>
    </row>
    <row r="187" spans="1:8" x14ac:dyDescent="0.2">
      <c r="A187" s="49" t="s">
        <v>433</v>
      </c>
      <c r="B187" s="48"/>
      <c r="C187" s="48" t="s">
        <v>434</v>
      </c>
      <c r="D187" s="142">
        <v>0</v>
      </c>
      <c r="E187" s="143"/>
      <c r="F187" s="142">
        <v>0</v>
      </c>
      <c r="G187" s="126">
        <v>0</v>
      </c>
      <c r="H187" s="3"/>
    </row>
    <row r="188" spans="1:8" x14ac:dyDescent="0.2">
      <c r="A188" s="46" t="s">
        <v>435</v>
      </c>
      <c r="B188" s="48"/>
      <c r="C188" s="48" t="s">
        <v>436</v>
      </c>
      <c r="D188" s="142">
        <v>0</v>
      </c>
      <c r="E188" s="143"/>
      <c r="F188" s="142">
        <v>0</v>
      </c>
      <c r="G188" s="126">
        <v>0</v>
      </c>
      <c r="H188" s="3"/>
    </row>
    <row r="189" spans="1:8" x14ac:dyDescent="0.2">
      <c r="A189" s="46" t="s">
        <v>437</v>
      </c>
      <c r="B189" s="48"/>
      <c r="C189" s="48" t="s">
        <v>438</v>
      </c>
      <c r="D189" s="142">
        <v>0</v>
      </c>
      <c r="E189" s="143"/>
      <c r="F189" s="142">
        <v>0</v>
      </c>
      <c r="G189" s="126">
        <v>0</v>
      </c>
      <c r="H189" s="3"/>
    </row>
    <row r="190" spans="1:8" x14ac:dyDescent="0.2">
      <c r="A190" s="46" t="s">
        <v>439</v>
      </c>
      <c r="B190" s="48"/>
      <c r="C190" s="48" t="s">
        <v>440</v>
      </c>
      <c r="D190" s="142">
        <v>0</v>
      </c>
      <c r="E190" s="143"/>
      <c r="F190" s="142">
        <v>0</v>
      </c>
      <c r="G190" s="126">
        <v>0</v>
      </c>
      <c r="H190" s="3"/>
    </row>
    <row r="191" spans="1:8" x14ac:dyDescent="0.2">
      <c r="A191" s="46" t="s">
        <v>441</v>
      </c>
      <c r="B191" s="48"/>
      <c r="C191" s="48" t="s">
        <v>442</v>
      </c>
      <c r="D191" s="142">
        <v>0</v>
      </c>
      <c r="E191" s="143"/>
      <c r="F191" s="142">
        <v>0</v>
      </c>
      <c r="G191" s="126">
        <v>0</v>
      </c>
      <c r="H191" s="3"/>
    </row>
    <row r="192" spans="1:8" x14ac:dyDescent="0.2">
      <c r="A192" s="46" t="s">
        <v>443</v>
      </c>
      <c r="B192" s="48"/>
      <c r="C192" s="48" t="s">
        <v>444</v>
      </c>
      <c r="D192" s="142">
        <v>0</v>
      </c>
      <c r="E192" s="143"/>
      <c r="F192" s="142">
        <v>0</v>
      </c>
      <c r="G192" s="126">
        <v>0</v>
      </c>
      <c r="H192" s="3"/>
    </row>
    <row r="193" spans="1:8" x14ac:dyDescent="0.2">
      <c r="A193" s="46" t="s">
        <v>445</v>
      </c>
      <c r="B193" s="48"/>
      <c r="C193" s="48" t="s">
        <v>446</v>
      </c>
      <c r="D193" s="142">
        <v>0</v>
      </c>
      <c r="E193" s="143"/>
      <c r="F193" s="142">
        <v>0</v>
      </c>
      <c r="G193" s="126">
        <v>0</v>
      </c>
      <c r="H193" s="3"/>
    </row>
    <row r="194" spans="1:8" x14ac:dyDescent="0.2">
      <c r="A194" s="2" t="s">
        <v>447</v>
      </c>
      <c r="B194" s="48"/>
      <c r="C194" s="48" t="s">
        <v>448</v>
      </c>
      <c r="D194" s="142">
        <v>0</v>
      </c>
      <c r="E194" s="143"/>
      <c r="F194" s="142">
        <v>0</v>
      </c>
      <c r="G194" s="126">
        <v>0</v>
      </c>
      <c r="H194" s="3"/>
    </row>
    <row r="195" spans="1:8" x14ac:dyDescent="0.2">
      <c r="A195" s="2" t="s">
        <v>449</v>
      </c>
      <c r="B195" s="48"/>
      <c r="C195" s="48" t="s">
        <v>450</v>
      </c>
      <c r="D195" s="142">
        <v>0</v>
      </c>
      <c r="E195" s="143"/>
      <c r="F195" s="142">
        <v>0</v>
      </c>
      <c r="G195" s="126">
        <v>0</v>
      </c>
      <c r="H195" s="3"/>
    </row>
    <row r="196" spans="1:8" x14ac:dyDescent="0.2">
      <c r="A196" s="46" t="s">
        <v>451</v>
      </c>
      <c r="B196" s="48"/>
      <c r="C196" s="48" t="s">
        <v>452</v>
      </c>
      <c r="D196" s="142">
        <v>0</v>
      </c>
      <c r="E196" s="143"/>
      <c r="F196" s="142">
        <v>0</v>
      </c>
      <c r="G196" s="126">
        <v>0</v>
      </c>
      <c r="H196" s="3"/>
    </row>
    <row r="197" spans="1:8" x14ac:dyDescent="0.2">
      <c r="A197" s="46" t="s">
        <v>453</v>
      </c>
      <c r="B197" s="48"/>
      <c r="C197" s="48" t="s">
        <v>454</v>
      </c>
      <c r="D197" s="142">
        <v>0</v>
      </c>
      <c r="E197" s="143"/>
      <c r="F197" s="142">
        <v>0</v>
      </c>
      <c r="G197" s="126">
        <v>0</v>
      </c>
      <c r="H197" s="3"/>
    </row>
    <row r="198" spans="1:8" x14ac:dyDescent="0.2">
      <c r="A198" s="46" t="s">
        <v>455</v>
      </c>
      <c r="B198" s="48"/>
      <c r="C198" s="48" t="s">
        <v>456</v>
      </c>
      <c r="D198" s="142">
        <v>0</v>
      </c>
      <c r="E198" s="143"/>
      <c r="F198" s="142">
        <v>0</v>
      </c>
      <c r="G198" s="126">
        <v>0</v>
      </c>
      <c r="H198" s="3"/>
    </row>
    <row r="199" spans="1:8" x14ac:dyDescent="0.2">
      <c r="A199" s="49" t="s">
        <v>457</v>
      </c>
      <c r="B199" s="48"/>
      <c r="C199" s="48" t="s">
        <v>458</v>
      </c>
      <c r="D199" s="142">
        <v>0</v>
      </c>
      <c r="E199" s="143"/>
      <c r="F199" s="142">
        <v>0</v>
      </c>
      <c r="G199" s="126">
        <v>0</v>
      </c>
      <c r="H199" s="3"/>
    </row>
    <row r="200" spans="1:8" x14ac:dyDescent="0.2">
      <c r="A200" s="49" t="s">
        <v>459</v>
      </c>
      <c r="B200" s="48"/>
      <c r="C200" s="48" t="s">
        <v>460</v>
      </c>
      <c r="D200" s="142">
        <v>0</v>
      </c>
      <c r="E200" s="143"/>
      <c r="F200" s="142">
        <v>0</v>
      </c>
      <c r="G200" s="126">
        <v>0</v>
      </c>
      <c r="H200" s="3"/>
    </row>
    <row r="201" spans="1:8" x14ac:dyDescent="0.2">
      <c r="A201" s="49" t="s">
        <v>536</v>
      </c>
      <c r="B201" s="48"/>
      <c r="C201" s="48" t="s">
        <v>539</v>
      </c>
      <c r="D201" s="142">
        <v>0</v>
      </c>
      <c r="E201" s="143"/>
      <c r="F201" s="142">
        <v>0</v>
      </c>
      <c r="G201" s="126">
        <v>0</v>
      </c>
      <c r="H201" s="3"/>
    </row>
    <row r="202" spans="1:8" ht="13.5" thickBot="1" x14ac:dyDescent="0.25">
      <c r="A202" s="59" t="s">
        <v>557</v>
      </c>
      <c r="B202" s="48"/>
      <c r="C202" s="130" t="s">
        <v>558</v>
      </c>
      <c r="D202" s="142">
        <v>0</v>
      </c>
      <c r="E202" s="143"/>
      <c r="F202" s="142">
        <v>0</v>
      </c>
      <c r="G202" s="126">
        <v>0</v>
      </c>
      <c r="H202" s="3"/>
    </row>
    <row r="203" spans="1:8" ht="13.5" thickBot="1" x14ac:dyDescent="0.25">
      <c r="A203" s="27"/>
      <c r="B203" s="28"/>
      <c r="C203" s="29"/>
      <c r="D203" s="128">
        <f>SUM(D3:D202)</f>
        <v>823775</v>
      </c>
      <c r="E203" s="144"/>
      <c r="F203" s="128">
        <f>SUM(F3:F202)</f>
        <v>694529</v>
      </c>
      <c r="G203" s="128">
        <f>SUM(G3:G202)</f>
        <v>723482.3600000001</v>
      </c>
      <c r="H203" s="3"/>
    </row>
    <row r="204" spans="1:8" x14ac:dyDescent="0.2">
      <c r="D204" s="117"/>
    </row>
    <row r="205" spans="1:8" x14ac:dyDescent="0.2">
      <c r="D205" s="117"/>
    </row>
  </sheetData>
  <autoFilter ref="A1:H203"/>
  <phoneticPr fontId="9" type="noConversion"/>
  <conditionalFormatting sqref="D3">
    <cfRule type="cellIs" dxfId="18" priority="13" stopIfTrue="1" operator="equal">
      <formula>0</formula>
    </cfRule>
  </conditionalFormatting>
  <conditionalFormatting sqref="D3:D199 D202">
    <cfRule type="cellIs" dxfId="17" priority="12" stopIfTrue="1" operator="equal">
      <formula>0</formula>
    </cfRule>
  </conditionalFormatting>
  <conditionalFormatting sqref="F3">
    <cfRule type="cellIs" dxfId="16" priority="11" stopIfTrue="1" operator="equal">
      <formula>0</formula>
    </cfRule>
  </conditionalFormatting>
  <conditionalFormatting sqref="F3:F199 F202">
    <cfRule type="cellIs" dxfId="15" priority="10" stopIfTrue="1" operator="equal">
      <formula>0</formula>
    </cfRule>
  </conditionalFormatting>
  <conditionalFormatting sqref="D200">
    <cfRule type="cellIs" dxfId="14" priority="9" stopIfTrue="1" operator="equal">
      <formula>0</formula>
    </cfRule>
  </conditionalFormatting>
  <conditionalFormatting sqref="F200">
    <cfRule type="cellIs" dxfId="13" priority="8" stopIfTrue="1" operator="equal">
      <formula>0</formula>
    </cfRule>
  </conditionalFormatting>
  <conditionalFormatting sqref="G4:G199 G202">
    <cfRule type="cellIs" dxfId="12" priority="6" stopIfTrue="1" operator="equal">
      <formula>0</formula>
    </cfRule>
  </conditionalFormatting>
  <conditionalFormatting sqref="G200">
    <cfRule type="cellIs" dxfId="11" priority="5" stopIfTrue="1" operator="equal">
      <formula>0</formula>
    </cfRule>
  </conditionalFormatting>
  <conditionalFormatting sqref="D201">
    <cfRule type="cellIs" dxfId="10" priority="4" stopIfTrue="1" operator="equal">
      <formula>0</formula>
    </cfRule>
  </conditionalFormatting>
  <conditionalFormatting sqref="F201">
    <cfRule type="cellIs" dxfId="9" priority="3" stopIfTrue="1" operator="equal">
      <formula>0</formula>
    </cfRule>
  </conditionalFormatting>
  <conditionalFormatting sqref="G201">
    <cfRule type="cellIs" dxfId="8" priority="2" stopIfTrue="1" operator="equal">
      <formula>0</formula>
    </cfRule>
  </conditionalFormatting>
  <conditionalFormatting sqref="G3:G202">
    <cfRule type="cellIs" dxfId="7" priority="1" stopIfTrue="1" operator="equal">
      <formula>0</formula>
    </cfRule>
  </conditionalFormatting>
  <printOptions horizontalCentered="1"/>
  <pageMargins left="0.75" right="0.75" top="1" bottom="1" header="0.5" footer="0.5"/>
  <pageSetup fitToHeight="0" orientation="landscape" r:id="rId1"/>
  <headerFooter alignWithMargins="0">
    <oddFooter>&amp;LCDE, Public School Finance&amp;C&amp;P&amp;R&amp;D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3"/>
  <sheetViews>
    <sheetView workbookViewId="0">
      <pane ySplit="2" topLeftCell="A171" activePane="bottomLeft" state="frozen"/>
      <selection activeCell="B1" sqref="B1"/>
      <selection pane="bottomLeft" activeCell="A2" sqref="A2"/>
    </sheetView>
  </sheetViews>
  <sheetFormatPr defaultRowHeight="12.75" x14ac:dyDescent="0.2"/>
  <cols>
    <col min="1" max="1" width="10" style="1" bestFit="1" customWidth="1"/>
    <col min="2" max="2" width="14.42578125" style="1" bestFit="1" customWidth="1"/>
    <col min="3" max="3" width="45.42578125" style="1" bestFit="1" customWidth="1"/>
    <col min="4" max="4" width="17" customWidth="1"/>
    <col min="5" max="5" width="2.42578125" customWidth="1"/>
    <col min="6" max="7" width="19.85546875" bestFit="1" customWidth="1"/>
  </cols>
  <sheetData>
    <row r="1" spans="1:7" x14ac:dyDescent="0.2">
      <c r="A1" s="8"/>
      <c r="B1" s="9"/>
      <c r="C1" s="10"/>
      <c r="D1" s="5" t="s">
        <v>568</v>
      </c>
      <c r="E1" s="33"/>
      <c r="F1" s="5" t="s">
        <v>551</v>
      </c>
      <c r="G1" s="5" t="str">
        <f>F1</f>
        <v>FY17-18</v>
      </c>
    </row>
    <row r="2" spans="1:7" ht="39" thickBot="1" x14ac:dyDescent="0.25">
      <c r="A2" s="39" t="s">
        <v>0</v>
      </c>
      <c r="B2" s="40" t="s">
        <v>1</v>
      </c>
      <c r="C2" s="41" t="s">
        <v>2</v>
      </c>
      <c r="D2" s="17" t="s">
        <v>477</v>
      </c>
      <c r="E2" s="34"/>
      <c r="F2" s="17" t="s">
        <v>477</v>
      </c>
      <c r="G2" s="17" t="s">
        <v>556</v>
      </c>
    </row>
    <row r="3" spans="1:7" x14ac:dyDescent="0.2">
      <c r="A3" s="22" t="s">
        <v>3</v>
      </c>
      <c r="B3" s="14" t="s">
        <v>4</v>
      </c>
      <c r="C3" s="23" t="s">
        <v>5</v>
      </c>
      <c r="D3" s="142">
        <v>0</v>
      </c>
      <c r="E3" s="143"/>
      <c r="F3" s="142">
        <v>0</v>
      </c>
      <c r="G3" s="142">
        <v>0</v>
      </c>
    </row>
    <row r="4" spans="1:7" x14ac:dyDescent="0.2">
      <c r="A4" s="22" t="s">
        <v>6</v>
      </c>
      <c r="B4" s="14" t="s">
        <v>4</v>
      </c>
      <c r="C4" s="23" t="s">
        <v>7</v>
      </c>
      <c r="D4" s="142">
        <v>0</v>
      </c>
      <c r="E4" s="143"/>
      <c r="F4" s="142">
        <v>11204</v>
      </c>
      <c r="G4" s="142">
        <v>108426.12999999999</v>
      </c>
    </row>
    <row r="5" spans="1:7" x14ac:dyDescent="0.2">
      <c r="A5" s="22" t="s">
        <v>8</v>
      </c>
      <c r="B5" s="14" t="s">
        <v>4</v>
      </c>
      <c r="C5" s="23" t="s">
        <v>9</v>
      </c>
      <c r="D5" s="142">
        <v>121600</v>
      </c>
      <c r="E5" s="143"/>
      <c r="F5" s="142">
        <v>191396</v>
      </c>
      <c r="G5" s="126">
        <v>189191.9</v>
      </c>
    </row>
    <row r="6" spans="1:7" x14ac:dyDescent="0.2">
      <c r="A6" s="22" t="s">
        <v>10</v>
      </c>
      <c r="B6" s="14" t="s">
        <v>4</v>
      </c>
      <c r="C6" s="23" t="s">
        <v>11</v>
      </c>
      <c r="D6" s="142">
        <v>0</v>
      </c>
      <c r="E6" s="143"/>
      <c r="F6" s="142">
        <v>170415</v>
      </c>
      <c r="G6" s="142">
        <v>170415.00000000003</v>
      </c>
    </row>
    <row r="7" spans="1:7" x14ac:dyDescent="0.2">
      <c r="A7" s="22" t="s">
        <v>12</v>
      </c>
      <c r="B7" s="14" t="s">
        <v>4</v>
      </c>
      <c r="C7" s="23" t="s">
        <v>13</v>
      </c>
      <c r="D7" s="142">
        <v>0</v>
      </c>
      <c r="E7" s="143"/>
      <c r="F7" s="142">
        <v>0</v>
      </c>
      <c r="G7" s="142">
        <v>0</v>
      </c>
    </row>
    <row r="8" spans="1:7" x14ac:dyDescent="0.2">
      <c r="A8" s="22" t="s">
        <v>14</v>
      </c>
      <c r="B8" s="14" t="s">
        <v>4</v>
      </c>
      <c r="C8" s="23" t="s">
        <v>15</v>
      </c>
      <c r="D8" s="142">
        <v>0</v>
      </c>
      <c r="E8" s="143"/>
      <c r="F8" s="142">
        <v>0</v>
      </c>
      <c r="G8" s="142">
        <v>0</v>
      </c>
    </row>
    <row r="9" spans="1:7" x14ac:dyDescent="0.2">
      <c r="A9" s="22" t="s">
        <v>16</v>
      </c>
      <c r="B9" s="14" t="s">
        <v>4</v>
      </c>
      <c r="C9" s="23" t="s">
        <v>17</v>
      </c>
      <c r="D9" s="142">
        <v>0</v>
      </c>
      <c r="E9" s="143"/>
      <c r="F9" s="142">
        <v>219927</v>
      </c>
      <c r="G9" s="142">
        <v>219927</v>
      </c>
    </row>
    <row r="10" spans="1:7" x14ac:dyDescent="0.2">
      <c r="A10" s="22" t="s">
        <v>18</v>
      </c>
      <c r="B10" s="14" t="s">
        <v>19</v>
      </c>
      <c r="C10" s="23" t="s">
        <v>20</v>
      </c>
      <c r="D10" s="142">
        <v>0</v>
      </c>
      <c r="E10" s="143"/>
      <c r="F10" s="142">
        <v>0</v>
      </c>
      <c r="G10" s="142">
        <v>0</v>
      </c>
    </row>
    <row r="11" spans="1:7" x14ac:dyDescent="0.2">
      <c r="A11" s="22" t="s">
        <v>21</v>
      </c>
      <c r="B11" s="14" t="s">
        <v>19</v>
      </c>
      <c r="C11" s="23" t="s">
        <v>22</v>
      </c>
      <c r="D11" s="142">
        <v>0</v>
      </c>
      <c r="E11" s="143"/>
      <c r="F11" s="142">
        <v>0</v>
      </c>
      <c r="G11" s="142">
        <v>0</v>
      </c>
    </row>
    <row r="12" spans="1:7" x14ac:dyDescent="0.2">
      <c r="A12" s="22" t="s">
        <v>23</v>
      </c>
      <c r="B12" s="14" t="s">
        <v>24</v>
      </c>
      <c r="C12" s="23" t="s">
        <v>25</v>
      </c>
      <c r="D12" s="142">
        <v>165794</v>
      </c>
      <c r="E12" s="143"/>
      <c r="F12" s="142">
        <v>163589</v>
      </c>
      <c r="G12" s="142">
        <v>123961.18000000004</v>
      </c>
    </row>
    <row r="13" spans="1:7" x14ac:dyDescent="0.2">
      <c r="A13" s="22" t="s">
        <v>26</v>
      </c>
      <c r="B13" s="14" t="s">
        <v>24</v>
      </c>
      <c r="C13" s="23" t="s">
        <v>27</v>
      </c>
      <c r="D13" s="142">
        <v>0</v>
      </c>
      <c r="E13" s="143"/>
      <c r="F13" s="142">
        <v>0</v>
      </c>
      <c r="G13" s="142">
        <v>0</v>
      </c>
    </row>
    <row r="14" spans="1:7" x14ac:dyDescent="0.2">
      <c r="A14" s="22" t="s">
        <v>28</v>
      </c>
      <c r="B14" s="14" t="s">
        <v>24</v>
      </c>
      <c r="C14" s="23" t="s">
        <v>29</v>
      </c>
      <c r="D14" s="142">
        <v>166491</v>
      </c>
      <c r="E14" s="143"/>
      <c r="F14" s="142">
        <v>280842</v>
      </c>
      <c r="G14" s="142">
        <v>279134.62999999989</v>
      </c>
    </row>
    <row r="15" spans="1:7" x14ac:dyDescent="0.2">
      <c r="A15" s="22" t="s">
        <v>30</v>
      </c>
      <c r="B15" s="14" t="s">
        <v>24</v>
      </c>
      <c r="C15" s="23" t="s">
        <v>31</v>
      </c>
      <c r="D15" s="142">
        <v>0</v>
      </c>
      <c r="E15" s="143"/>
      <c r="F15" s="142">
        <v>0</v>
      </c>
      <c r="G15" s="142">
        <v>0</v>
      </c>
    </row>
    <row r="16" spans="1:7" x14ac:dyDescent="0.2">
      <c r="A16" s="22" t="s">
        <v>32</v>
      </c>
      <c r="B16" s="14" t="s">
        <v>24</v>
      </c>
      <c r="C16" s="23" t="s">
        <v>33</v>
      </c>
      <c r="D16" s="142">
        <v>0</v>
      </c>
      <c r="E16" s="143"/>
      <c r="F16" s="142">
        <v>0</v>
      </c>
      <c r="G16" s="142">
        <v>0</v>
      </c>
    </row>
    <row r="17" spans="1:7" x14ac:dyDescent="0.2">
      <c r="A17" s="22" t="s">
        <v>34</v>
      </c>
      <c r="B17" s="14" t="s">
        <v>24</v>
      </c>
      <c r="C17" s="23" t="s">
        <v>35</v>
      </c>
      <c r="D17" s="142">
        <v>0</v>
      </c>
      <c r="E17" s="143"/>
      <c r="F17" s="142">
        <v>12575</v>
      </c>
      <c r="G17" s="142">
        <v>78715.62000000001</v>
      </c>
    </row>
    <row r="18" spans="1:7" x14ac:dyDescent="0.2">
      <c r="A18" s="22" t="s">
        <v>36</v>
      </c>
      <c r="B18" s="14" t="s">
        <v>24</v>
      </c>
      <c r="C18" s="23" t="s">
        <v>37</v>
      </c>
      <c r="D18" s="142">
        <v>0</v>
      </c>
      <c r="E18" s="143"/>
      <c r="F18" s="142">
        <v>0</v>
      </c>
      <c r="G18" s="142">
        <v>0</v>
      </c>
    </row>
    <row r="19" spans="1:7" x14ac:dyDescent="0.2">
      <c r="A19" s="22" t="s">
        <v>38</v>
      </c>
      <c r="B19" s="14" t="s">
        <v>39</v>
      </c>
      <c r="C19" s="23" t="s">
        <v>40</v>
      </c>
      <c r="D19" s="142">
        <v>87257</v>
      </c>
      <c r="E19" s="143"/>
      <c r="F19" s="142">
        <v>100936</v>
      </c>
      <c r="G19" s="142">
        <v>93526.289999999979</v>
      </c>
    </row>
    <row r="20" spans="1:7" x14ac:dyDescent="0.2">
      <c r="A20" s="22" t="s">
        <v>41</v>
      </c>
      <c r="B20" s="14" t="s">
        <v>42</v>
      </c>
      <c r="C20" s="23" t="s">
        <v>43</v>
      </c>
      <c r="D20" s="142">
        <v>0</v>
      </c>
      <c r="E20" s="143"/>
      <c r="F20" s="142">
        <v>0</v>
      </c>
      <c r="G20" s="142">
        <v>0</v>
      </c>
    </row>
    <row r="21" spans="1:7" x14ac:dyDescent="0.2">
      <c r="A21" s="22" t="s">
        <v>44</v>
      </c>
      <c r="B21" s="14" t="s">
        <v>42</v>
      </c>
      <c r="C21" s="23" t="s">
        <v>45</v>
      </c>
      <c r="D21" s="142">
        <v>0</v>
      </c>
      <c r="E21" s="143"/>
      <c r="F21" s="142">
        <v>0</v>
      </c>
      <c r="G21" s="142">
        <v>0</v>
      </c>
    </row>
    <row r="22" spans="1:7" x14ac:dyDescent="0.2">
      <c r="A22" s="22" t="s">
        <v>46</v>
      </c>
      <c r="B22" s="14" t="s">
        <v>42</v>
      </c>
      <c r="C22" s="23" t="s">
        <v>47</v>
      </c>
      <c r="D22" s="142">
        <v>0</v>
      </c>
      <c r="E22" s="143"/>
      <c r="F22" s="142">
        <v>0</v>
      </c>
      <c r="G22" s="142">
        <v>0</v>
      </c>
    </row>
    <row r="23" spans="1:7" x14ac:dyDescent="0.2">
      <c r="A23" s="22" t="s">
        <v>48</v>
      </c>
      <c r="B23" s="14" t="s">
        <v>42</v>
      </c>
      <c r="C23" s="23" t="s">
        <v>49</v>
      </c>
      <c r="D23" s="142">
        <v>0</v>
      </c>
      <c r="E23" s="143"/>
      <c r="F23" s="142">
        <v>0</v>
      </c>
      <c r="G23" s="142">
        <v>0</v>
      </c>
    </row>
    <row r="24" spans="1:7" x14ac:dyDescent="0.2">
      <c r="A24" s="22" t="s">
        <v>50</v>
      </c>
      <c r="B24" s="14" t="s">
        <v>42</v>
      </c>
      <c r="C24" s="23" t="s">
        <v>51</v>
      </c>
      <c r="D24" s="142">
        <v>0</v>
      </c>
      <c r="E24" s="143"/>
      <c r="F24" s="142">
        <v>0</v>
      </c>
      <c r="G24" s="142">
        <v>0</v>
      </c>
    </row>
    <row r="25" spans="1:7" x14ac:dyDescent="0.2">
      <c r="A25" s="22" t="s">
        <v>52</v>
      </c>
      <c r="B25" s="14" t="s">
        <v>53</v>
      </c>
      <c r="C25" s="23" t="s">
        <v>54</v>
      </c>
      <c r="D25" s="142">
        <v>0</v>
      </c>
      <c r="E25" s="143"/>
      <c r="F25" s="142">
        <v>0</v>
      </c>
      <c r="G25" s="142">
        <v>0</v>
      </c>
    </row>
    <row r="26" spans="1:7" x14ac:dyDescent="0.2">
      <c r="A26" s="22" t="s">
        <v>55</v>
      </c>
      <c r="B26" s="14" t="s">
        <v>53</v>
      </c>
      <c r="C26" s="23" t="s">
        <v>56</v>
      </c>
      <c r="D26" s="142">
        <v>0</v>
      </c>
      <c r="E26" s="143"/>
      <c r="F26" s="142">
        <v>0</v>
      </c>
      <c r="G26" s="142">
        <v>0</v>
      </c>
    </row>
    <row r="27" spans="1:7" x14ac:dyDescent="0.2">
      <c r="A27" s="22" t="s">
        <v>57</v>
      </c>
      <c r="B27" s="14" t="s">
        <v>58</v>
      </c>
      <c r="C27" s="23" t="s">
        <v>59</v>
      </c>
      <c r="D27" s="142">
        <v>0</v>
      </c>
      <c r="E27" s="143"/>
      <c r="F27" s="142">
        <v>0</v>
      </c>
      <c r="G27" s="142">
        <v>0</v>
      </c>
    </row>
    <row r="28" spans="1:7" x14ac:dyDescent="0.2">
      <c r="A28" s="22" t="s">
        <v>60</v>
      </c>
      <c r="B28" s="14" t="s">
        <v>58</v>
      </c>
      <c r="C28" s="23" t="s">
        <v>61</v>
      </c>
      <c r="D28" s="142">
        <v>0</v>
      </c>
      <c r="E28" s="143"/>
      <c r="F28" s="142">
        <v>148501</v>
      </c>
      <c r="G28" s="142">
        <v>220417.31000000003</v>
      </c>
    </row>
    <row r="29" spans="1:7" x14ac:dyDescent="0.2">
      <c r="A29" s="22" t="s">
        <v>62</v>
      </c>
      <c r="B29" s="14" t="s">
        <v>63</v>
      </c>
      <c r="C29" s="23" t="s">
        <v>64</v>
      </c>
      <c r="D29" s="142">
        <v>18750</v>
      </c>
      <c r="E29" s="143"/>
      <c r="F29" s="142">
        <v>27800</v>
      </c>
      <c r="G29" s="142">
        <v>27800</v>
      </c>
    </row>
    <row r="30" spans="1:7" x14ac:dyDescent="0.2">
      <c r="A30" s="22" t="s">
        <v>65</v>
      </c>
      <c r="B30" s="14" t="s">
        <v>63</v>
      </c>
      <c r="C30" s="23" t="s">
        <v>66</v>
      </c>
      <c r="D30" s="142">
        <v>0</v>
      </c>
      <c r="E30" s="143"/>
      <c r="F30" s="142">
        <v>0</v>
      </c>
      <c r="G30" s="142">
        <v>0</v>
      </c>
    </row>
    <row r="31" spans="1:7" x14ac:dyDescent="0.2">
      <c r="A31" s="22" t="s">
        <v>67</v>
      </c>
      <c r="B31" s="14" t="s">
        <v>68</v>
      </c>
      <c r="C31" s="23" t="s">
        <v>69</v>
      </c>
      <c r="D31" s="142">
        <v>0</v>
      </c>
      <c r="E31" s="143"/>
      <c r="F31" s="142">
        <v>0</v>
      </c>
      <c r="G31" s="142">
        <v>0</v>
      </c>
    </row>
    <row r="32" spans="1:7" x14ac:dyDescent="0.2">
      <c r="A32" s="22" t="s">
        <v>70</v>
      </c>
      <c r="B32" s="14" t="s">
        <v>68</v>
      </c>
      <c r="C32" s="23" t="s">
        <v>71</v>
      </c>
      <c r="D32" s="142">
        <v>0</v>
      </c>
      <c r="E32" s="143"/>
      <c r="F32" s="142">
        <v>0</v>
      </c>
      <c r="G32" s="142">
        <v>0</v>
      </c>
    </row>
    <row r="33" spans="1:7" x14ac:dyDescent="0.2">
      <c r="A33" s="22" t="s">
        <v>72</v>
      </c>
      <c r="B33" s="14" t="s">
        <v>73</v>
      </c>
      <c r="C33" s="23" t="s">
        <v>74</v>
      </c>
      <c r="D33" s="142">
        <v>0</v>
      </c>
      <c r="E33" s="143"/>
      <c r="F33" s="142">
        <v>0</v>
      </c>
      <c r="G33" s="142">
        <v>0</v>
      </c>
    </row>
    <row r="34" spans="1:7" x14ac:dyDescent="0.2">
      <c r="A34" s="22" t="s">
        <v>75</v>
      </c>
      <c r="B34" s="14" t="s">
        <v>76</v>
      </c>
      <c r="C34" s="23" t="s">
        <v>77</v>
      </c>
      <c r="D34" s="142">
        <v>0</v>
      </c>
      <c r="E34" s="143"/>
      <c r="F34" s="142">
        <v>0</v>
      </c>
      <c r="G34" s="142">
        <v>0</v>
      </c>
    </row>
    <row r="35" spans="1:7" x14ac:dyDescent="0.2">
      <c r="A35" s="22" t="s">
        <v>78</v>
      </c>
      <c r="B35" s="14" t="s">
        <v>76</v>
      </c>
      <c r="C35" s="23" t="s">
        <v>79</v>
      </c>
      <c r="D35" s="142">
        <v>0</v>
      </c>
      <c r="E35" s="143"/>
      <c r="F35" s="142">
        <v>0</v>
      </c>
      <c r="G35" s="142">
        <v>0</v>
      </c>
    </row>
    <row r="36" spans="1:7" x14ac:dyDescent="0.2">
      <c r="A36" s="22" t="s">
        <v>80</v>
      </c>
      <c r="B36" s="14" t="s">
        <v>76</v>
      </c>
      <c r="C36" s="23" t="s">
        <v>81</v>
      </c>
      <c r="D36" s="142">
        <v>0</v>
      </c>
      <c r="E36" s="143"/>
      <c r="F36" s="142">
        <v>72000</v>
      </c>
      <c r="G36" s="142">
        <v>72000</v>
      </c>
    </row>
    <row r="37" spans="1:7" x14ac:dyDescent="0.2">
      <c r="A37" s="22" t="s">
        <v>82</v>
      </c>
      <c r="B37" s="14" t="s">
        <v>83</v>
      </c>
      <c r="C37" s="23" t="s">
        <v>84</v>
      </c>
      <c r="D37" s="142">
        <v>124844</v>
      </c>
      <c r="E37" s="143"/>
      <c r="F37" s="142">
        <v>181455</v>
      </c>
      <c r="G37" s="142">
        <v>181455</v>
      </c>
    </row>
    <row r="38" spans="1:7" x14ac:dyDescent="0.2">
      <c r="A38" s="22" t="s">
        <v>85</v>
      </c>
      <c r="B38" s="14" t="s">
        <v>83</v>
      </c>
      <c r="C38" s="23" t="s">
        <v>86</v>
      </c>
      <c r="D38" s="142">
        <v>0</v>
      </c>
      <c r="E38" s="143"/>
      <c r="F38" s="142">
        <v>0</v>
      </c>
      <c r="G38" s="142">
        <v>0</v>
      </c>
    </row>
    <row r="39" spans="1:7" x14ac:dyDescent="0.2">
      <c r="A39" s="22" t="s">
        <v>87</v>
      </c>
      <c r="B39" s="14" t="s">
        <v>88</v>
      </c>
      <c r="C39" s="23" t="s">
        <v>89</v>
      </c>
      <c r="D39" s="142">
        <v>0</v>
      </c>
      <c r="E39" s="143"/>
      <c r="F39" s="142">
        <v>0</v>
      </c>
      <c r="G39" s="142">
        <v>0</v>
      </c>
    </row>
    <row r="40" spans="1:7" x14ac:dyDescent="0.2">
      <c r="A40" s="22" t="s">
        <v>90</v>
      </c>
      <c r="B40" s="14" t="s">
        <v>91</v>
      </c>
      <c r="C40" s="24" t="s">
        <v>92</v>
      </c>
      <c r="D40" s="142">
        <v>0</v>
      </c>
      <c r="E40" s="143"/>
      <c r="F40" s="142">
        <v>0</v>
      </c>
      <c r="G40" s="142">
        <v>0</v>
      </c>
    </row>
    <row r="41" spans="1:7" x14ac:dyDescent="0.2">
      <c r="A41" s="22" t="s">
        <v>93</v>
      </c>
      <c r="B41" s="14" t="s">
        <v>94</v>
      </c>
      <c r="C41" s="23" t="s">
        <v>95</v>
      </c>
      <c r="D41" s="142">
        <v>0</v>
      </c>
      <c r="E41" s="143"/>
      <c r="F41" s="142">
        <v>0</v>
      </c>
      <c r="G41" s="142">
        <v>4121.45</v>
      </c>
    </row>
    <row r="42" spans="1:7" x14ac:dyDescent="0.2">
      <c r="A42" s="22" t="s">
        <v>96</v>
      </c>
      <c r="B42" s="14" t="s">
        <v>97</v>
      </c>
      <c r="C42" s="23" t="s">
        <v>98</v>
      </c>
      <c r="D42" s="142">
        <v>200000</v>
      </c>
      <c r="E42" s="143"/>
      <c r="F42" s="142">
        <v>216500</v>
      </c>
      <c r="G42" s="142">
        <v>328139.82</v>
      </c>
    </row>
    <row r="43" spans="1:7" x14ac:dyDescent="0.2">
      <c r="A43" s="22" t="s">
        <v>99</v>
      </c>
      <c r="B43" s="14" t="s">
        <v>100</v>
      </c>
      <c r="C43" s="23" t="s">
        <v>101</v>
      </c>
      <c r="D43" s="142">
        <v>0</v>
      </c>
      <c r="E43" s="143"/>
      <c r="F43" s="142">
        <v>0</v>
      </c>
      <c r="G43" s="142">
        <v>0</v>
      </c>
    </row>
    <row r="44" spans="1:7" x14ac:dyDescent="0.2">
      <c r="A44" s="22" t="s">
        <v>102</v>
      </c>
      <c r="B44" s="14" t="s">
        <v>103</v>
      </c>
      <c r="C44" s="23" t="s">
        <v>104</v>
      </c>
      <c r="D44" s="142">
        <v>0</v>
      </c>
      <c r="E44" s="143"/>
      <c r="F44" s="142">
        <v>162362</v>
      </c>
      <c r="G44" s="142">
        <v>162362</v>
      </c>
    </row>
    <row r="45" spans="1:7" x14ac:dyDescent="0.2">
      <c r="A45" s="22" t="s">
        <v>105</v>
      </c>
      <c r="B45" s="14" t="s">
        <v>106</v>
      </c>
      <c r="C45" s="23" t="s">
        <v>107</v>
      </c>
      <c r="D45" s="142">
        <v>0</v>
      </c>
      <c r="E45" s="143"/>
      <c r="F45" s="142">
        <v>0</v>
      </c>
      <c r="G45" s="142">
        <v>0</v>
      </c>
    </row>
    <row r="46" spans="1:7" x14ac:dyDescent="0.2">
      <c r="A46" s="25" t="s">
        <v>108</v>
      </c>
      <c r="B46" s="14" t="s">
        <v>109</v>
      </c>
      <c r="C46" s="23" t="s">
        <v>110</v>
      </c>
      <c r="D46" s="142">
        <v>0</v>
      </c>
      <c r="E46" s="143"/>
      <c r="F46" s="142">
        <v>0</v>
      </c>
      <c r="G46" s="142">
        <v>0</v>
      </c>
    </row>
    <row r="47" spans="1:7" x14ac:dyDescent="0.2">
      <c r="A47" s="22" t="s">
        <v>111</v>
      </c>
      <c r="B47" s="14" t="s">
        <v>109</v>
      </c>
      <c r="C47" s="23" t="s">
        <v>112</v>
      </c>
      <c r="D47" s="142">
        <v>0</v>
      </c>
      <c r="E47" s="143"/>
      <c r="F47" s="142">
        <v>0</v>
      </c>
      <c r="G47" s="142">
        <v>0</v>
      </c>
    </row>
    <row r="48" spans="1:7" x14ac:dyDescent="0.2">
      <c r="A48" s="22" t="s">
        <v>113</v>
      </c>
      <c r="B48" s="14" t="s">
        <v>109</v>
      </c>
      <c r="C48" s="23" t="s">
        <v>114</v>
      </c>
      <c r="D48" s="142">
        <v>0</v>
      </c>
      <c r="E48" s="143"/>
      <c r="F48" s="142">
        <v>0</v>
      </c>
      <c r="G48" s="142">
        <v>0</v>
      </c>
    </row>
    <row r="49" spans="1:7" x14ac:dyDescent="0.2">
      <c r="A49" s="22" t="s">
        <v>115</v>
      </c>
      <c r="B49" s="14" t="s">
        <v>109</v>
      </c>
      <c r="C49" s="23" t="s">
        <v>116</v>
      </c>
      <c r="D49" s="142">
        <v>0</v>
      </c>
      <c r="E49" s="143"/>
      <c r="F49" s="142">
        <v>0</v>
      </c>
      <c r="G49" s="142">
        <v>0</v>
      </c>
    </row>
    <row r="50" spans="1:7" x14ac:dyDescent="0.2">
      <c r="A50" s="22" t="s">
        <v>117</v>
      </c>
      <c r="B50" s="14" t="s">
        <v>109</v>
      </c>
      <c r="C50" s="23" t="s">
        <v>118</v>
      </c>
      <c r="D50" s="142">
        <v>0</v>
      </c>
      <c r="E50" s="143"/>
      <c r="F50" s="142">
        <v>0</v>
      </c>
      <c r="G50" s="142">
        <v>0</v>
      </c>
    </row>
    <row r="51" spans="1:7" x14ac:dyDescent="0.2">
      <c r="A51" s="22" t="s">
        <v>119</v>
      </c>
      <c r="B51" s="14" t="s">
        <v>120</v>
      </c>
      <c r="C51" s="23" t="s">
        <v>121</v>
      </c>
      <c r="D51" s="142">
        <v>104924</v>
      </c>
      <c r="E51" s="143"/>
      <c r="F51" s="142">
        <v>113800</v>
      </c>
      <c r="G51" s="142">
        <v>123295.32</v>
      </c>
    </row>
    <row r="52" spans="1:7" x14ac:dyDescent="0.2">
      <c r="A52" s="22" t="s">
        <v>122</v>
      </c>
      <c r="B52" s="14" t="s">
        <v>120</v>
      </c>
      <c r="C52" s="23" t="s">
        <v>123</v>
      </c>
      <c r="D52" s="142">
        <v>0</v>
      </c>
      <c r="E52" s="143"/>
      <c r="F52" s="142">
        <v>0</v>
      </c>
      <c r="G52" s="142">
        <v>0</v>
      </c>
    </row>
    <row r="53" spans="1:7" x14ac:dyDescent="0.2">
      <c r="A53" s="22" t="s">
        <v>124</v>
      </c>
      <c r="B53" s="14" t="s">
        <v>120</v>
      </c>
      <c r="C53" s="23" t="s">
        <v>125</v>
      </c>
      <c r="D53" s="142">
        <v>0</v>
      </c>
      <c r="E53" s="143"/>
      <c r="F53" s="142">
        <v>0</v>
      </c>
      <c r="G53" s="142">
        <v>0</v>
      </c>
    </row>
    <row r="54" spans="1:7" x14ac:dyDescent="0.2">
      <c r="A54" s="22" t="s">
        <v>126</v>
      </c>
      <c r="B54" s="14" t="s">
        <v>120</v>
      </c>
      <c r="C54" s="23" t="s">
        <v>127</v>
      </c>
      <c r="D54" s="142">
        <v>98400</v>
      </c>
      <c r="E54" s="143"/>
      <c r="F54" s="142">
        <v>101200</v>
      </c>
      <c r="G54" s="142">
        <v>82365.440000000002</v>
      </c>
    </row>
    <row r="55" spans="1:7" x14ac:dyDescent="0.2">
      <c r="A55" s="22" t="s">
        <v>128</v>
      </c>
      <c r="B55" s="14" t="s">
        <v>120</v>
      </c>
      <c r="C55" s="23" t="s">
        <v>129</v>
      </c>
      <c r="D55" s="142">
        <v>0</v>
      </c>
      <c r="E55" s="143"/>
      <c r="F55" s="142">
        <v>0</v>
      </c>
      <c r="G55" s="142">
        <v>0</v>
      </c>
    </row>
    <row r="56" spans="1:7" x14ac:dyDescent="0.2">
      <c r="A56" s="22" t="s">
        <v>130</v>
      </c>
      <c r="B56" s="14" t="s">
        <v>120</v>
      </c>
      <c r="C56" s="23" t="s">
        <v>131</v>
      </c>
      <c r="D56" s="142">
        <v>0</v>
      </c>
      <c r="E56" s="143"/>
      <c r="F56" s="142">
        <v>0</v>
      </c>
      <c r="G56" s="142">
        <v>0</v>
      </c>
    </row>
    <row r="57" spans="1:7" x14ac:dyDescent="0.2">
      <c r="A57" s="22" t="s">
        <v>132</v>
      </c>
      <c r="B57" s="14" t="s">
        <v>120</v>
      </c>
      <c r="C57" s="23" t="s">
        <v>133</v>
      </c>
      <c r="D57" s="142">
        <v>0</v>
      </c>
      <c r="E57" s="143"/>
      <c r="F57" s="142">
        <v>0</v>
      </c>
      <c r="G57" s="142">
        <v>0</v>
      </c>
    </row>
    <row r="58" spans="1:7" x14ac:dyDescent="0.2">
      <c r="A58" s="22" t="s">
        <v>134</v>
      </c>
      <c r="B58" s="14" t="s">
        <v>120</v>
      </c>
      <c r="C58" s="23" t="s">
        <v>135</v>
      </c>
      <c r="D58" s="142">
        <v>134000</v>
      </c>
      <c r="E58" s="143"/>
      <c r="F58" s="142">
        <v>220500</v>
      </c>
      <c r="G58" s="142">
        <v>217077</v>
      </c>
    </row>
    <row r="59" spans="1:7" x14ac:dyDescent="0.2">
      <c r="A59" s="22" t="s">
        <v>136</v>
      </c>
      <c r="B59" s="14" t="s">
        <v>120</v>
      </c>
      <c r="C59" s="23" t="s">
        <v>137</v>
      </c>
      <c r="D59" s="142">
        <v>0</v>
      </c>
      <c r="E59" s="143"/>
      <c r="F59" s="142">
        <v>0</v>
      </c>
      <c r="G59" s="142">
        <v>0</v>
      </c>
    </row>
    <row r="60" spans="1:7" x14ac:dyDescent="0.2">
      <c r="A60" s="22" t="s">
        <v>138</v>
      </c>
      <c r="B60" s="14" t="s">
        <v>120</v>
      </c>
      <c r="C60" s="23" t="s">
        <v>139</v>
      </c>
      <c r="D60" s="142">
        <v>0</v>
      </c>
      <c r="E60" s="143"/>
      <c r="F60" s="142">
        <v>0</v>
      </c>
      <c r="G60" s="142">
        <v>-54.5</v>
      </c>
    </row>
    <row r="61" spans="1:7" x14ac:dyDescent="0.2">
      <c r="A61" s="22" t="s">
        <v>140</v>
      </c>
      <c r="B61" s="14" t="s">
        <v>120</v>
      </c>
      <c r="C61" s="23" t="s">
        <v>141</v>
      </c>
      <c r="D61" s="142">
        <v>0</v>
      </c>
      <c r="E61" s="143"/>
      <c r="F61" s="142">
        <v>0</v>
      </c>
      <c r="G61" s="142">
        <v>0</v>
      </c>
    </row>
    <row r="62" spans="1:7" x14ac:dyDescent="0.2">
      <c r="A62" s="22" t="s">
        <v>142</v>
      </c>
      <c r="B62" s="14" t="s">
        <v>120</v>
      </c>
      <c r="C62" s="23" t="s">
        <v>143</v>
      </c>
      <c r="D62" s="142">
        <v>0</v>
      </c>
      <c r="E62" s="143"/>
      <c r="F62" s="142">
        <v>0</v>
      </c>
      <c r="G62" s="142">
        <v>0</v>
      </c>
    </row>
    <row r="63" spans="1:7" x14ac:dyDescent="0.2">
      <c r="A63" s="22" t="s">
        <v>144</v>
      </c>
      <c r="B63" s="14" t="s">
        <v>120</v>
      </c>
      <c r="C63" s="23" t="s">
        <v>145</v>
      </c>
      <c r="D63" s="142">
        <v>69740</v>
      </c>
      <c r="E63" s="143"/>
      <c r="F63" s="142">
        <v>73796</v>
      </c>
      <c r="G63" s="142">
        <v>73795.999999999985</v>
      </c>
    </row>
    <row r="64" spans="1:7" x14ac:dyDescent="0.2">
      <c r="A64" s="22" t="s">
        <v>146</v>
      </c>
      <c r="B64" s="14" t="s">
        <v>120</v>
      </c>
      <c r="C64" s="23" t="s">
        <v>147</v>
      </c>
      <c r="D64" s="142">
        <v>0</v>
      </c>
      <c r="E64" s="143"/>
      <c r="F64" s="142">
        <v>0</v>
      </c>
      <c r="G64" s="142">
        <v>0</v>
      </c>
    </row>
    <row r="65" spans="1:7" x14ac:dyDescent="0.2">
      <c r="A65" s="22" t="s">
        <v>148</v>
      </c>
      <c r="B65" s="14" t="s">
        <v>120</v>
      </c>
      <c r="C65" s="23" t="s">
        <v>149</v>
      </c>
      <c r="D65" s="142">
        <v>0</v>
      </c>
      <c r="E65" s="143"/>
      <c r="F65" s="142">
        <v>0</v>
      </c>
      <c r="G65" s="142">
        <v>0</v>
      </c>
    </row>
    <row r="66" spans="1:7" x14ac:dyDescent="0.2">
      <c r="A66" s="22" t="s">
        <v>150</v>
      </c>
      <c r="B66" s="14" t="s">
        <v>151</v>
      </c>
      <c r="C66" s="23" t="s">
        <v>152</v>
      </c>
      <c r="D66" s="142">
        <v>63425</v>
      </c>
      <c r="E66" s="143"/>
      <c r="F66" s="142">
        <v>109518</v>
      </c>
      <c r="G66" s="142">
        <v>98769.239999999991</v>
      </c>
    </row>
    <row r="67" spans="1:7" x14ac:dyDescent="0.2">
      <c r="A67" s="22" t="s">
        <v>153</v>
      </c>
      <c r="B67" s="14" t="s">
        <v>151</v>
      </c>
      <c r="C67" s="23" t="s">
        <v>154</v>
      </c>
      <c r="D67" s="142">
        <v>175809</v>
      </c>
      <c r="E67" s="143"/>
      <c r="F67" s="142">
        <v>0</v>
      </c>
      <c r="G67" s="142">
        <v>0</v>
      </c>
    </row>
    <row r="68" spans="1:7" x14ac:dyDescent="0.2">
      <c r="A68" s="22" t="s">
        <v>155</v>
      </c>
      <c r="B68" s="14" t="s">
        <v>151</v>
      </c>
      <c r="C68" s="23" t="s">
        <v>156</v>
      </c>
      <c r="D68" s="142">
        <v>0</v>
      </c>
      <c r="E68" s="143"/>
      <c r="F68" s="142">
        <v>0</v>
      </c>
      <c r="G68" s="142">
        <v>0</v>
      </c>
    </row>
    <row r="69" spans="1:7" x14ac:dyDescent="0.2">
      <c r="A69" s="22" t="s">
        <v>157</v>
      </c>
      <c r="B69" s="14" t="s">
        <v>158</v>
      </c>
      <c r="C69" s="23" t="s">
        <v>159</v>
      </c>
      <c r="D69" s="142">
        <v>343028</v>
      </c>
      <c r="E69" s="143"/>
      <c r="F69" s="142">
        <v>0</v>
      </c>
      <c r="G69" s="142">
        <v>0</v>
      </c>
    </row>
    <row r="70" spans="1:7" x14ac:dyDescent="0.2">
      <c r="A70" s="22" t="s">
        <v>160</v>
      </c>
      <c r="B70" s="14" t="s">
        <v>158</v>
      </c>
      <c r="C70" s="23" t="s">
        <v>161</v>
      </c>
      <c r="D70" s="142">
        <v>0</v>
      </c>
      <c r="E70" s="143"/>
      <c r="F70" s="142">
        <v>0</v>
      </c>
      <c r="G70" s="142">
        <v>0</v>
      </c>
    </row>
    <row r="71" spans="1:7" x14ac:dyDescent="0.2">
      <c r="A71" s="22" t="s">
        <v>162</v>
      </c>
      <c r="B71" s="14" t="s">
        <v>158</v>
      </c>
      <c r="C71" s="23" t="s">
        <v>495</v>
      </c>
      <c r="D71" s="142">
        <v>210000</v>
      </c>
      <c r="E71" s="143"/>
      <c r="F71" s="142">
        <v>0</v>
      </c>
      <c r="G71" s="142">
        <v>0</v>
      </c>
    </row>
    <row r="72" spans="1:7" x14ac:dyDescent="0.2">
      <c r="A72" s="22" t="s">
        <v>163</v>
      </c>
      <c r="B72" s="14" t="s">
        <v>164</v>
      </c>
      <c r="C72" s="23" t="s">
        <v>165</v>
      </c>
      <c r="D72" s="142">
        <v>0</v>
      </c>
      <c r="E72" s="143"/>
      <c r="F72" s="142">
        <v>0</v>
      </c>
      <c r="G72" s="142">
        <v>0</v>
      </c>
    </row>
    <row r="73" spans="1:7" x14ac:dyDescent="0.2">
      <c r="A73" s="22" t="s">
        <v>166</v>
      </c>
      <c r="B73" s="14" t="s">
        <v>167</v>
      </c>
      <c r="C73" s="23" t="s">
        <v>168</v>
      </c>
      <c r="D73" s="142">
        <v>0</v>
      </c>
      <c r="E73" s="143"/>
      <c r="F73" s="142">
        <v>0</v>
      </c>
      <c r="G73" s="142">
        <v>0</v>
      </c>
    </row>
    <row r="74" spans="1:7" x14ac:dyDescent="0.2">
      <c r="A74" s="22" t="s">
        <v>169</v>
      </c>
      <c r="B74" s="14" t="s">
        <v>167</v>
      </c>
      <c r="C74" s="23" t="s">
        <v>170</v>
      </c>
      <c r="D74" s="142">
        <v>0</v>
      </c>
      <c r="E74" s="143"/>
      <c r="F74" s="142">
        <v>0</v>
      </c>
      <c r="G74" s="142">
        <v>0</v>
      </c>
    </row>
    <row r="75" spans="1:7" x14ac:dyDescent="0.2">
      <c r="A75" s="22" t="s">
        <v>171</v>
      </c>
      <c r="B75" s="14" t="s">
        <v>172</v>
      </c>
      <c r="C75" s="23" t="s">
        <v>173</v>
      </c>
      <c r="D75" s="142">
        <v>37500</v>
      </c>
      <c r="E75" s="143"/>
      <c r="F75" s="142">
        <v>52800</v>
      </c>
      <c r="G75" s="142">
        <v>52800</v>
      </c>
    </row>
    <row r="76" spans="1:7" x14ac:dyDescent="0.2">
      <c r="A76" s="22" t="s">
        <v>174</v>
      </c>
      <c r="B76" s="14" t="s">
        <v>175</v>
      </c>
      <c r="C76" s="23" t="s">
        <v>176</v>
      </c>
      <c r="D76" s="142">
        <v>0</v>
      </c>
      <c r="E76" s="143"/>
      <c r="F76" s="142">
        <v>0</v>
      </c>
      <c r="G76" s="142">
        <v>0</v>
      </c>
    </row>
    <row r="77" spans="1:7" x14ac:dyDescent="0.2">
      <c r="A77" s="22" t="s">
        <v>177</v>
      </c>
      <c r="B77" s="14" t="s">
        <v>178</v>
      </c>
      <c r="C77" s="23" t="s">
        <v>179</v>
      </c>
      <c r="D77" s="142">
        <v>0</v>
      </c>
      <c r="E77" s="143"/>
      <c r="F77" s="142">
        <v>0</v>
      </c>
      <c r="G77" s="142">
        <v>0</v>
      </c>
    </row>
    <row r="78" spans="1:7" x14ac:dyDescent="0.2">
      <c r="A78" s="22" t="s">
        <v>180</v>
      </c>
      <c r="B78" s="14" t="s">
        <v>178</v>
      </c>
      <c r="C78" s="23" t="s">
        <v>181</v>
      </c>
      <c r="D78" s="142">
        <v>0</v>
      </c>
      <c r="E78" s="143"/>
      <c r="F78" s="142">
        <v>0</v>
      </c>
      <c r="G78" s="142">
        <v>0</v>
      </c>
    </row>
    <row r="79" spans="1:7" x14ac:dyDescent="0.2">
      <c r="A79" s="22" t="s">
        <v>182</v>
      </c>
      <c r="B79" s="14" t="s">
        <v>183</v>
      </c>
      <c r="C79" s="23" t="s">
        <v>184</v>
      </c>
      <c r="D79" s="142">
        <v>0</v>
      </c>
      <c r="E79" s="143"/>
      <c r="F79" s="142">
        <v>0</v>
      </c>
      <c r="G79" s="142">
        <v>0</v>
      </c>
    </row>
    <row r="80" spans="1:7" x14ac:dyDescent="0.2">
      <c r="A80" s="22" t="s">
        <v>185</v>
      </c>
      <c r="B80" s="14" t="s">
        <v>186</v>
      </c>
      <c r="C80" s="23" t="s">
        <v>187</v>
      </c>
      <c r="D80" s="142">
        <v>102498</v>
      </c>
      <c r="E80" s="143"/>
      <c r="F80" s="142">
        <v>154331</v>
      </c>
      <c r="G80" s="142">
        <v>154355.92000000001</v>
      </c>
    </row>
    <row r="81" spans="1:7" x14ac:dyDescent="0.2">
      <c r="A81" s="22" t="s">
        <v>188</v>
      </c>
      <c r="B81" s="14" t="s">
        <v>189</v>
      </c>
      <c r="C81" s="23" t="s">
        <v>190</v>
      </c>
      <c r="D81" s="142">
        <v>0</v>
      </c>
      <c r="E81" s="143"/>
      <c r="F81" s="142">
        <v>0</v>
      </c>
      <c r="G81" s="142">
        <v>0</v>
      </c>
    </row>
    <row r="82" spans="1:7" x14ac:dyDescent="0.2">
      <c r="A82" s="22" t="s">
        <v>191</v>
      </c>
      <c r="B82" s="14" t="s">
        <v>189</v>
      </c>
      <c r="C82" s="23" t="s">
        <v>192</v>
      </c>
      <c r="D82" s="142">
        <v>0</v>
      </c>
      <c r="E82" s="143"/>
      <c r="F82" s="142">
        <v>0</v>
      </c>
      <c r="G82" s="142">
        <v>0</v>
      </c>
    </row>
    <row r="83" spans="1:7" x14ac:dyDescent="0.2">
      <c r="A83" s="22" t="s">
        <v>193</v>
      </c>
      <c r="B83" s="14" t="s">
        <v>194</v>
      </c>
      <c r="C83" s="23" t="s">
        <v>195</v>
      </c>
      <c r="D83" s="142">
        <v>0</v>
      </c>
      <c r="E83" s="143"/>
      <c r="F83" s="142">
        <v>0</v>
      </c>
      <c r="G83" s="142">
        <v>0</v>
      </c>
    </row>
    <row r="84" spans="1:7" x14ac:dyDescent="0.2">
      <c r="A84" s="22" t="s">
        <v>196</v>
      </c>
      <c r="B84" s="14" t="s">
        <v>194</v>
      </c>
      <c r="C84" s="23" t="s">
        <v>197</v>
      </c>
      <c r="D84" s="142">
        <v>0</v>
      </c>
      <c r="E84" s="143"/>
      <c r="F84" s="142">
        <v>0</v>
      </c>
      <c r="G84" s="142">
        <v>0</v>
      </c>
    </row>
    <row r="85" spans="1:7" x14ac:dyDescent="0.2">
      <c r="A85" s="22" t="s">
        <v>198</v>
      </c>
      <c r="B85" s="14" t="s">
        <v>194</v>
      </c>
      <c r="C85" s="23" t="s">
        <v>199</v>
      </c>
      <c r="D85" s="142">
        <v>0</v>
      </c>
      <c r="E85" s="143"/>
      <c r="F85" s="142">
        <v>0</v>
      </c>
      <c r="G85" s="142">
        <v>0</v>
      </c>
    </row>
    <row r="86" spans="1:7" x14ac:dyDescent="0.2">
      <c r="A86" s="22" t="s">
        <v>200</v>
      </c>
      <c r="B86" s="14" t="s">
        <v>194</v>
      </c>
      <c r="C86" s="23" t="s">
        <v>201</v>
      </c>
      <c r="D86" s="142">
        <v>0</v>
      </c>
      <c r="E86" s="143"/>
      <c r="F86" s="142">
        <v>0</v>
      </c>
      <c r="G86" s="142">
        <v>0</v>
      </c>
    </row>
    <row r="87" spans="1:7" x14ac:dyDescent="0.2">
      <c r="A87" s="22" t="s">
        <v>202</v>
      </c>
      <c r="B87" s="14" t="s">
        <v>194</v>
      </c>
      <c r="C87" s="23" t="s">
        <v>203</v>
      </c>
      <c r="D87" s="142">
        <v>0</v>
      </c>
      <c r="E87" s="143"/>
      <c r="F87" s="142">
        <v>0</v>
      </c>
      <c r="G87" s="142">
        <v>0</v>
      </c>
    </row>
    <row r="88" spans="1:7" x14ac:dyDescent="0.2">
      <c r="A88" s="22" t="s">
        <v>204</v>
      </c>
      <c r="B88" s="14" t="s">
        <v>205</v>
      </c>
      <c r="C88" s="23" t="s">
        <v>206</v>
      </c>
      <c r="D88" s="142">
        <v>154625</v>
      </c>
      <c r="E88" s="143"/>
      <c r="F88" s="142">
        <v>103168</v>
      </c>
      <c r="G88" s="142">
        <v>109207</v>
      </c>
    </row>
    <row r="89" spans="1:7" x14ac:dyDescent="0.2">
      <c r="A89" s="22" t="s">
        <v>207</v>
      </c>
      <c r="B89" s="14" t="s">
        <v>208</v>
      </c>
      <c r="C89" s="23" t="s">
        <v>209</v>
      </c>
      <c r="D89" s="142">
        <v>0</v>
      </c>
      <c r="E89" s="143"/>
      <c r="F89" s="142">
        <v>7409</v>
      </c>
      <c r="G89" s="142">
        <v>114537</v>
      </c>
    </row>
    <row r="90" spans="1:7" x14ac:dyDescent="0.2">
      <c r="A90" s="22" t="s">
        <v>210</v>
      </c>
      <c r="B90" s="14" t="s">
        <v>208</v>
      </c>
      <c r="C90" s="23" t="s">
        <v>211</v>
      </c>
      <c r="D90" s="142">
        <v>0</v>
      </c>
      <c r="E90" s="143"/>
      <c r="F90" s="142">
        <v>0</v>
      </c>
      <c r="G90" s="142">
        <v>0</v>
      </c>
    </row>
    <row r="91" spans="1:7" x14ac:dyDescent="0.2">
      <c r="A91" s="22" t="s">
        <v>212</v>
      </c>
      <c r="B91" s="14" t="s">
        <v>208</v>
      </c>
      <c r="C91" s="23" t="s">
        <v>213</v>
      </c>
      <c r="D91" s="142">
        <v>0</v>
      </c>
      <c r="E91" s="143"/>
      <c r="F91" s="142">
        <v>12754</v>
      </c>
      <c r="G91" s="142">
        <v>59583.319999999992</v>
      </c>
    </row>
    <row r="92" spans="1:7" x14ac:dyDescent="0.2">
      <c r="A92" s="22" t="s">
        <v>214</v>
      </c>
      <c r="B92" s="14" t="s">
        <v>215</v>
      </c>
      <c r="C92" s="23" t="s">
        <v>216</v>
      </c>
      <c r="D92" s="142">
        <v>0</v>
      </c>
      <c r="E92" s="143"/>
      <c r="F92" s="142">
        <v>0</v>
      </c>
      <c r="G92" s="142">
        <v>10666.67</v>
      </c>
    </row>
    <row r="93" spans="1:7" x14ac:dyDescent="0.2">
      <c r="A93" s="22" t="s">
        <v>217</v>
      </c>
      <c r="B93" s="14" t="s">
        <v>215</v>
      </c>
      <c r="C93" s="23" t="s">
        <v>218</v>
      </c>
      <c r="D93" s="142">
        <v>0</v>
      </c>
      <c r="E93" s="143"/>
      <c r="F93" s="142">
        <v>0</v>
      </c>
      <c r="G93" s="142">
        <v>0</v>
      </c>
    </row>
    <row r="94" spans="1:7" x14ac:dyDescent="0.2">
      <c r="A94" s="22" t="s">
        <v>219</v>
      </c>
      <c r="B94" s="14" t="s">
        <v>215</v>
      </c>
      <c r="C94" s="23" t="s">
        <v>220</v>
      </c>
      <c r="D94" s="142">
        <v>0</v>
      </c>
      <c r="E94" s="143"/>
      <c r="F94" s="142">
        <v>10102</v>
      </c>
      <c r="G94" s="142">
        <v>110833.1</v>
      </c>
    </row>
    <row r="95" spans="1:7" x14ac:dyDescent="0.2">
      <c r="A95" s="22" t="s">
        <v>221</v>
      </c>
      <c r="B95" s="14" t="s">
        <v>222</v>
      </c>
      <c r="C95" s="23" t="s">
        <v>223</v>
      </c>
      <c r="D95" s="142">
        <v>0</v>
      </c>
      <c r="E95" s="143"/>
      <c r="F95" s="142">
        <v>0</v>
      </c>
      <c r="G95" s="142">
        <v>31569.33</v>
      </c>
    </row>
    <row r="96" spans="1:7" x14ac:dyDescent="0.2">
      <c r="A96" s="22" t="s">
        <v>224</v>
      </c>
      <c r="B96" s="14" t="s">
        <v>222</v>
      </c>
      <c r="C96" s="23" t="s">
        <v>225</v>
      </c>
      <c r="D96" s="142">
        <v>0</v>
      </c>
      <c r="E96" s="143"/>
      <c r="F96" s="142">
        <v>0</v>
      </c>
      <c r="G96" s="142">
        <v>0</v>
      </c>
    </row>
    <row r="97" spans="1:7" x14ac:dyDescent="0.2">
      <c r="A97" s="22" t="s">
        <v>226</v>
      </c>
      <c r="B97" s="14" t="s">
        <v>222</v>
      </c>
      <c r="C97" s="23" t="s">
        <v>227</v>
      </c>
      <c r="D97" s="142">
        <v>0</v>
      </c>
      <c r="E97" s="143"/>
      <c r="F97" s="142">
        <v>0</v>
      </c>
      <c r="G97" s="142">
        <v>0</v>
      </c>
    </row>
    <row r="98" spans="1:7" x14ac:dyDescent="0.2">
      <c r="A98" s="22" t="s">
        <v>228</v>
      </c>
      <c r="B98" s="14" t="s">
        <v>222</v>
      </c>
      <c r="C98" s="23" t="s">
        <v>229</v>
      </c>
      <c r="D98" s="142">
        <v>0</v>
      </c>
      <c r="E98" s="143"/>
      <c r="F98" s="142">
        <v>0</v>
      </c>
      <c r="G98" s="142">
        <v>0</v>
      </c>
    </row>
    <row r="99" spans="1:7" x14ac:dyDescent="0.2">
      <c r="A99" s="22" t="s">
        <v>230</v>
      </c>
      <c r="B99" s="14" t="s">
        <v>222</v>
      </c>
      <c r="C99" s="23" t="s">
        <v>231</v>
      </c>
      <c r="D99" s="142">
        <v>0</v>
      </c>
      <c r="E99" s="143"/>
      <c r="F99" s="142">
        <v>0</v>
      </c>
      <c r="G99" s="142">
        <v>0</v>
      </c>
    </row>
    <row r="100" spans="1:7" x14ac:dyDescent="0.2">
      <c r="A100" s="22" t="s">
        <v>232</v>
      </c>
      <c r="B100" s="14" t="s">
        <v>222</v>
      </c>
      <c r="C100" s="23" t="s">
        <v>233</v>
      </c>
      <c r="D100" s="142">
        <v>0</v>
      </c>
      <c r="E100" s="143"/>
      <c r="F100" s="142">
        <v>0</v>
      </c>
      <c r="G100" s="142">
        <v>0</v>
      </c>
    </row>
    <row r="101" spans="1:7" x14ac:dyDescent="0.2">
      <c r="A101" s="22" t="s">
        <v>234</v>
      </c>
      <c r="B101" s="14" t="s">
        <v>235</v>
      </c>
      <c r="C101" s="23" t="s">
        <v>236</v>
      </c>
      <c r="D101" s="142">
        <v>0</v>
      </c>
      <c r="E101" s="143"/>
      <c r="F101" s="142">
        <v>0</v>
      </c>
      <c r="G101" s="142">
        <v>0</v>
      </c>
    </row>
    <row r="102" spans="1:7" x14ac:dyDescent="0.2">
      <c r="A102" s="22" t="s">
        <v>237</v>
      </c>
      <c r="B102" s="14" t="s">
        <v>235</v>
      </c>
      <c r="C102" s="23" t="s">
        <v>238</v>
      </c>
      <c r="D102" s="142">
        <v>0</v>
      </c>
      <c r="E102" s="143"/>
      <c r="F102" s="142">
        <v>0</v>
      </c>
      <c r="G102" s="142">
        <v>0</v>
      </c>
    </row>
    <row r="103" spans="1:7" x14ac:dyDescent="0.2">
      <c r="A103" s="22" t="s">
        <v>239</v>
      </c>
      <c r="B103" s="14" t="s">
        <v>235</v>
      </c>
      <c r="C103" s="23" t="s">
        <v>240</v>
      </c>
      <c r="D103" s="142">
        <v>0</v>
      </c>
      <c r="E103" s="143"/>
      <c r="F103" s="142">
        <v>0</v>
      </c>
      <c r="G103" s="142">
        <v>0</v>
      </c>
    </row>
    <row r="104" spans="1:7" x14ac:dyDescent="0.2">
      <c r="A104" s="22" t="s">
        <v>241</v>
      </c>
      <c r="B104" s="14" t="s">
        <v>242</v>
      </c>
      <c r="C104" s="23" t="s">
        <v>243</v>
      </c>
      <c r="D104" s="142">
        <v>0</v>
      </c>
      <c r="E104" s="143"/>
      <c r="F104" s="142">
        <v>0</v>
      </c>
      <c r="G104" s="142">
        <v>0</v>
      </c>
    </row>
    <row r="105" spans="1:7" x14ac:dyDescent="0.2">
      <c r="A105" s="22" t="s">
        <v>244</v>
      </c>
      <c r="B105" s="14" t="s">
        <v>242</v>
      </c>
      <c r="C105" s="23" t="s">
        <v>245</v>
      </c>
      <c r="D105" s="142">
        <v>0</v>
      </c>
      <c r="E105" s="143"/>
      <c r="F105" s="142">
        <v>0</v>
      </c>
      <c r="G105" s="142">
        <v>0</v>
      </c>
    </row>
    <row r="106" spans="1:7" x14ac:dyDescent="0.2">
      <c r="A106" s="22" t="s">
        <v>246</v>
      </c>
      <c r="B106" s="14" t="s">
        <v>242</v>
      </c>
      <c r="C106" s="23" t="s">
        <v>247</v>
      </c>
      <c r="D106" s="142">
        <v>0</v>
      </c>
      <c r="E106" s="143"/>
      <c r="F106" s="142">
        <v>0</v>
      </c>
      <c r="G106" s="142">
        <v>1700</v>
      </c>
    </row>
    <row r="107" spans="1:7" x14ac:dyDescent="0.2">
      <c r="A107" s="22" t="s">
        <v>248</v>
      </c>
      <c r="B107" s="14" t="s">
        <v>242</v>
      </c>
      <c r="C107" s="23" t="s">
        <v>249</v>
      </c>
      <c r="D107" s="142">
        <v>0</v>
      </c>
      <c r="E107" s="143"/>
      <c r="F107" s="142">
        <v>0</v>
      </c>
      <c r="G107" s="142">
        <v>0</v>
      </c>
    </row>
    <row r="108" spans="1:7" x14ac:dyDescent="0.2">
      <c r="A108" s="22" t="s">
        <v>250</v>
      </c>
      <c r="B108" s="14" t="s">
        <v>251</v>
      </c>
      <c r="C108" s="23" t="s">
        <v>252</v>
      </c>
      <c r="D108" s="142">
        <v>0</v>
      </c>
      <c r="E108" s="143"/>
      <c r="F108" s="142">
        <v>0</v>
      </c>
      <c r="G108" s="142">
        <v>0</v>
      </c>
    </row>
    <row r="109" spans="1:7" x14ac:dyDescent="0.2">
      <c r="A109" s="22" t="s">
        <v>253</v>
      </c>
      <c r="B109" s="14" t="s">
        <v>251</v>
      </c>
      <c r="C109" s="23" t="s">
        <v>254</v>
      </c>
      <c r="D109" s="142">
        <v>0</v>
      </c>
      <c r="E109" s="143"/>
      <c r="F109" s="142">
        <v>0</v>
      </c>
      <c r="G109" s="142">
        <v>0</v>
      </c>
    </row>
    <row r="110" spans="1:7" x14ac:dyDescent="0.2">
      <c r="A110" s="22" t="s">
        <v>255</v>
      </c>
      <c r="B110" s="14" t="s">
        <v>251</v>
      </c>
      <c r="C110" s="23" t="s">
        <v>256</v>
      </c>
      <c r="D110" s="142">
        <v>306000</v>
      </c>
      <c r="E110" s="143"/>
      <c r="F110" s="142">
        <v>406767</v>
      </c>
      <c r="G110" s="142">
        <v>406394.37999999989</v>
      </c>
    </row>
    <row r="111" spans="1:7" x14ac:dyDescent="0.2">
      <c r="A111" s="22" t="s">
        <v>257</v>
      </c>
      <c r="B111" s="14" t="s">
        <v>258</v>
      </c>
      <c r="C111" s="23" t="s">
        <v>259</v>
      </c>
      <c r="D111" s="142">
        <v>120580</v>
      </c>
      <c r="E111" s="143"/>
      <c r="F111" s="142">
        <v>0</v>
      </c>
      <c r="G111" s="142">
        <v>0</v>
      </c>
    </row>
    <row r="112" spans="1:7" x14ac:dyDescent="0.2">
      <c r="A112" s="22" t="s">
        <v>260</v>
      </c>
      <c r="B112" s="14" t="s">
        <v>261</v>
      </c>
      <c r="C112" s="23" t="s">
        <v>262</v>
      </c>
      <c r="D112" s="142">
        <v>405690</v>
      </c>
      <c r="E112" s="143"/>
      <c r="F112" s="142">
        <v>0</v>
      </c>
      <c r="G112" s="142">
        <v>0</v>
      </c>
    </row>
    <row r="113" spans="1:7" x14ac:dyDescent="0.2">
      <c r="A113" s="22" t="s">
        <v>263</v>
      </c>
      <c r="B113" s="14" t="s">
        <v>264</v>
      </c>
      <c r="C113" s="23" t="s">
        <v>265</v>
      </c>
      <c r="D113" s="142">
        <v>0</v>
      </c>
      <c r="E113" s="143"/>
      <c r="F113" s="142">
        <v>272395</v>
      </c>
      <c r="G113" s="142">
        <v>268888.40999999997</v>
      </c>
    </row>
    <row r="114" spans="1:7" x14ac:dyDescent="0.2">
      <c r="A114" s="22" t="s">
        <v>266</v>
      </c>
      <c r="B114" s="14" t="s">
        <v>264</v>
      </c>
      <c r="C114" s="23" t="s">
        <v>267</v>
      </c>
      <c r="D114" s="142">
        <v>0</v>
      </c>
      <c r="E114" s="143"/>
      <c r="F114" s="142">
        <v>0</v>
      </c>
      <c r="G114" s="142">
        <v>0</v>
      </c>
    </row>
    <row r="115" spans="1:7" x14ac:dyDescent="0.2">
      <c r="A115" s="22" t="s">
        <v>268</v>
      </c>
      <c r="B115" s="14" t="s">
        <v>264</v>
      </c>
      <c r="C115" s="23" t="s">
        <v>269</v>
      </c>
      <c r="D115" s="142">
        <v>0</v>
      </c>
      <c r="E115" s="143"/>
      <c r="F115" s="142">
        <v>0</v>
      </c>
      <c r="G115" s="142">
        <v>0</v>
      </c>
    </row>
    <row r="116" spans="1:7" x14ac:dyDescent="0.2">
      <c r="A116" s="22" t="s">
        <v>270</v>
      </c>
      <c r="B116" s="14" t="s">
        <v>271</v>
      </c>
      <c r="C116" s="23" t="s">
        <v>272</v>
      </c>
      <c r="D116" s="142">
        <v>133964</v>
      </c>
      <c r="E116" s="143"/>
      <c r="F116" s="142">
        <v>207610</v>
      </c>
      <c r="G116" s="142">
        <v>174086.74</v>
      </c>
    </row>
    <row r="117" spans="1:7" x14ac:dyDescent="0.2">
      <c r="A117" s="22" t="s">
        <v>273</v>
      </c>
      <c r="B117" s="14" t="s">
        <v>271</v>
      </c>
      <c r="C117" s="23" t="s">
        <v>274</v>
      </c>
      <c r="D117" s="142">
        <v>0</v>
      </c>
      <c r="E117" s="143"/>
      <c r="F117" s="142">
        <v>0</v>
      </c>
      <c r="G117" s="142">
        <v>0</v>
      </c>
    </row>
    <row r="118" spans="1:7" x14ac:dyDescent="0.2">
      <c r="A118" s="22" t="s">
        <v>275</v>
      </c>
      <c r="B118" s="14" t="s">
        <v>276</v>
      </c>
      <c r="C118" s="23" t="s">
        <v>277</v>
      </c>
      <c r="D118" s="142">
        <v>0</v>
      </c>
      <c r="E118" s="143"/>
      <c r="F118" s="142">
        <v>0</v>
      </c>
      <c r="G118" s="142">
        <v>0</v>
      </c>
    </row>
    <row r="119" spans="1:7" x14ac:dyDescent="0.2">
      <c r="A119" s="22" t="s">
        <v>278</v>
      </c>
      <c r="B119" s="14" t="s">
        <v>276</v>
      </c>
      <c r="C119" s="23" t="s">
        <v>279</v>
      </c>
      <c r="D119" s="142">
        <v>0</v>
      </c>
      <c r="E119" s="143"/>
      <c r="F119" s="142">
        <v>0</v>
      </c>
      <c r="G119" s="142">
        <v>0</v>
      </c>
    </row>
    <row r="120" spans="1:7" x14ac:dyDescent="0.2">
      <c r="A120" s="22" t="s">
        <v>280</v>
      </c>
      <c r="B120" s="14" t="s">
        <v>276</v>
      </c>
      <c r="C120" s="23" t="s">
        <v>281</v>
      </c>
      <c r="D120" s="142">
        <v>0</v>
      </c>
      <c r="E120" s="143"/>
      <c r="F120" s="142">
        <v>0</v>
      </c>
      <c r="G120" s="142">
        <v>0</v>
      </c>
    </row>
    <row r="121" spans="1:7" x14ac:dyDescent="0.2">
      <c r="A121" s="22" t="s">
        <v>282</v>
      </c>
      <c r="B121" s="14" t="s">
        <v>276</v>
      </c>
      <c r="C121" s="23" t="s">
        <v>283</v>
      </c>
      <c r="D121" s="142">
        <v>0</v>
      </c>
      <c r="E121" s="143"/>
      <c r="F121" s="142">
        <v>0</v>
      </c>
      <c r="G121" s="142">
        <v>0</v>
      </c>
    </row>
    <row r="122" spans="1:7" x14ac:dyDescent="0.2">
      <c r="A122" s="22" t="s">
        <v>284</v>
      </c>
      <c r="B122" s="14" t="s">
        <v>285</v>
      </c>
      <c r="C122" s="23" t="s">
        <v>286</v>
      </c>
      <c r="D122" s="142">
        <v>0</v>
      </c>
      <c r="E122" s="143"/>
      <c r="F122" s="142">
        <v>0</v>
      </c>
      <c r="G122" s="142">
        <v>0</v>
      </c>
    </row>
    <row r="123" spans="1:7" x14ac:dyDescent="0.2">
      <c r="A123" s="22" t="s">
        <v>287</v>
      </c>
      <c r="B123" s="14" t="s">
        <v>285</v>
      </c>
      <c r="C123" s="23" t="s">
        <v>288</v>
      </c>
      <c r="D123" s="142">
        <v>0</v>
      </c>
      <c r="E123" s="143"/>
      <c r="F123" s="142">
        <v>0</v>
      </c>
      <c r="G123" s="142">
        <v>0</v>
      </c>
    </row>
    <row r="124" spans="1:7" x14ac:dyDescent="0.2">
      <c r="A124" s="22" t="s">
        <v>289</v>
      </c>
      <c r="B124" s="14" t="s">
        <v>285</v>
      </c>
      <c r="C124" s="23" t="s">
        <v>290</v>
      </c>
      <c r="D124" s="142">
        <v>0</v>
      </c>
      <c r="E124" s="143"/>
      <c r="F124" s="142">
        <v>0</v>
      </c>
      <c r="G124" s="142">
        <v>0</v>
      </c>
    </row>
    <row r="125" spans="1:7" x14ac:dyDescent="0.2">
      <c r="A125" s="22" t="s">
        <v>291</v>
      </c>
      <c r="B125" s="14" t="s">
        <v>285</v>
      </c>
      <c r="C125" s="23" t="s">
        <v>292</v>
      </c>
      <c r="D125" s="142">
        <v>0</v>
      </c>
      <c r="E125" s="143"/>
      <c r="F125" s="142">
        <v>0</v>
      </c>
      <c r="G125" s="142">
        <v>0</v>
      </c>
    </row>
    <row r="126" spans="1:7" x14ac:dyDescent="0.2">
      <c r="A126" s="22" t="s">
        <v>293</v>
      </c>
      <c r="B126" s="14" t="s">
        <v>285</v>
      </c>
      <c r="C126" s="23" t="s">
        <v>294</v>
      </c>
      <c r="D126" s="142">
        <v>0</v>
      </c>
      <c r="E126" s="143"/>
      <c r="F126" s="142">
        <v>0</v>
      </c>
      <c r="G126" s="142">
        <v>0</v>
      </c>
    </row>
    <row r="127" spans="1:7" x14ac:dyDescent="0.2">
      <c r="A127" s="22" t="s">
        <v>295</v>
      </c>
      <c r="B127" s="14" t="s">
        <v>285</v>
      </c>
      <c r="C127" s="23" t="s">
        <v>296</v>
      </c>
      <c r="D127" s="142">
        <v>0</v>
      </c>
      <c r="E127" s="143"/>
      <c r="F127" s="142">
        <v>0</v>
      </c>
      <c r="G127" s="142">
        <v>0</v>
      </c>
    </row>
    <row r="128" spans="1:7" x14ac:dyDescent="0.2">
      <c r="A128" s="22" t="s">
        <v>297</v>
      </c>
      <c r="B128" s="14" t="s">
        <v>298</v>
      </c>
      <c r="C128" s="23" t="s">
        <v>299</v>
      </c>
      <c r="D128" s="142">
        <v>0</v>
      </c>
      <c r="E128" s="143"/>
      <c r="F128" s="142">
        <v>0</v>
      </c>
      <c r="G128" s="142">
        <v>0</v>
      </c>
    </row>
    <row r="129" spans="1:7" x14ac:dyDescent="0.2">
      <c r="A129" s="22" t="s">
        <v>300</v>
      </c>
      <c r="B129" s="14" t="s">
        <v>298</v>
      </c>
      <c r="C129" s="23" t="s">
        <v>301</v>
      </c>
      <c r="D129" s="142">
        <v>0</v>
      </c>
      <c r="E129" s="143"/>
      <c r="F129" s="142">
        <v>0</v>
      </c>
      <c r="G129" s="142">
        <v>0</v>
      </c>
    </row>
    <row r="130" spans="1:7" x14ac:dyDescent="0.2">
      <c r="A130" s="22" t="s">
        <v>302</v>
      </c>
      <c r="B130" s="14" t="s">
        <v>303</v>
      </c>
      <c r="C130" s="23" t="s">
        <v>304</v>
      </c>
      <c r="D130" s="142">
        <v>0</v>
      </c>
      <c r="E130" s="143"/>
      <c r="F130" s="142">
        <v>0</v>
      </c>
      <c r="G130" s="142">
        <v>0</v>
      </c>
    </row>
    <row r="131" spans="1:7" x14ac:dyDescent="0.2">
      <c r="A131" s="22" t="s">
        <v>305</v>
      </c>
      <c r="B131" s="14" t="s">
        <v>303</v>
      </c>
      <c r="C131" s="23" t="s">
        <v>306</v>
      </c>
      <c r="D131" s="142">
        <v>0</v>
      </c>
      <c r="E131" s="143"/>
      <c r="F131" s="142">
        <v>38750</v>
      </c>
      <c r="G131" s="142">
        <v>38750.000000000007</v>
      </c>
    </row>
    <row r="132" spans="1:7" x14ac:dyDescent="0.2">
      <c r="A132" s="22" t="s">
        <v>307</v>
      </c>
      <c r="B132" s="14" t="s">
        <v>308</v>
      </c>
      <c r="C132" s="23" t="s">
        <v>309</v>
      </c>
      <c r="D132" s="142">
        <v>0</v>
      </c>
      <c r="E132" s="143"/>
      <c r="F132" s="142">
        <v>0</v>
      </c>
      <c r="G132" s="142">
        <v>9900</v>
      </c>
    </row>
    <row r="133" spans="1:7" x14ac:dyDescent="0.2">
      <c r="A133" s="22" t="s">
        <v>310</v>
      </c>
      <c r="B133" s="14" t="s">
        <v>308</v>
      </c>
      <c r="C133" s="23" t="s">
        <v>311</v>
      </c>
      <c r="D133" s="142">
        <v>0</v>
      </c>
      <c r="E133" s="143"/>
      <c r="F133" s="142">
        <v>0</v>
      </c>
      <c r="G133" s="142">
        <v>0</v>
      </c>
    </row>
    <row r="134" spans="1:7" x14ac:dyDescent="0.2">
      <c r="A134" s="22" t="s">
        <v>312</v>
      </c>
      <c r="B134" s="14" t="s">
        <v>313</v>
      </c>
      <c r="C134" s="23" t="s">
        <v>314</v>
      </c>
      <c r="D134" s="142">
        <v>0</v>
      </c>
      <c r="E134" s="143"/>
      <c r="F134" s="142">
        <v>0</v>
      </c>
      <c r="G134" s="142">
        <v>0</v>
      </c>
    </row>
    <row r="135" spans="1:7" x14ac:dyDescent="0.2">
      <c r="A135" s="22" t="s">
        <v>315</v>
      </c>
      <c r="B135" s="14" t="s">
        <v>316</v>
      </c>
      <c r="C135" s="23" t="s">
        <v>317</v>
      </c>
      <c r="D135" s="142">
        <v>0</v>
      </c>
      <c r="E135" s="143"/>
      <c r="F135" s="142">
        <v>0</v>
      </c>
      <c r="G135" s="142">
        <v>0</v>
      </c>
    </row>
    <row r="136" spans="1:7" x14ac:dyDescent="0.2">
      <c r="A136" s="22" t="s">
        <v>318</v>
      </c>
      <c r="B136" s="14" t="s">
        <v>316</v>
      </c>
      <c r="C136" s="23" t="s">
        <v>319</v>
      </c>
      <c r="D136" s="142">
        <v>339792</v>
      </c>
      <c r="E136" s="143"/>
      <c r="F136" s="142">
        <v>377485</v>
      </c>
      <c r="G136" s="142">
        <v>352226.11</v>
      </c>
    </row>
    <row r="137" spans="1:7" x14ac:dyDescent="0.2">
      <c r="A137" s="22" t="s">
        <v>320</v>
      </c>
      <c r="B137" s="14" t="s">
        <v>316</v>
      </c>
      <c r="C137" s="23" t="s">
        <v>321</v>
      </c>
      <c r="D137" s="142">
        <v>0</v>
      </c>
      <c r="E137" s="143"/>
      <c r="F137" s="142">
        <v>0</v>
      </c>
      <c r="G137" s="142">
        <v>0</v>
      </c>
    </row>
    <row r="138" spans="1:7" x14ac:dyDescent="0.2">
      <c r="A138" s="22" t="s">
        <v>322</v>
      </c>
      <c r="B138" s="14" t="s">
        <v>316</v>
      </c>
      <c r="C138" s="23" t="s">
        <v>323</v>
      </c>
      <c r="D138" s="142">
        <v>0</v>
      </c>
      <c r="E138" s="143"/>
      <c r="F138" s="142">
        <v>0</v>
      </c>
      <c r="G138" s="142">
        <v>0</v>
      </c>
    </row>
    <row r="139" spans="1:7" x14ac:dyDescent="0.2">
      <c r="A139" s="22" t="s">
        <v>324</v>
      </c>
      <c r="B139" s="14" t="s">
        <v>325</v>
      </c>
      <c r="C139" s="23" t="s">
        <v>326</v>
      </c>
      <c r="D139" s="142">
        <v>0</v>
      </c>
      <c r="E139" s="143"/>
      <c r="F139" s="142">
        <v>112544</v>
      </c>
      <c r="G139" s="142">
        <v>103921.1</v>
      </c>
    </row>
    <row r="140" spans="1:7" x14ac:dyDescent="0.2">
      <c r="A140" s="22" t="s">
        <v>327</v>
      </c>
      <c r="B140" s="14" t="s">
        <v>325</v>
      </c>
      <c r="C140" s="23" t="s">
        <v>328</v>
      </c>
      <c r="D140" s="142">
        <v>0</v>
      </c>
      <c r="E140" s="143"/>
      <c r="F140" s="142">
        <v>0</v>
      </c>
      <c r="G140" s="142">
        <v>0</v>
      </c>
    </row>
    <row r="141" spans="1:7" x14ac:dyDescent="0.2">
      <c r="A141" s="22" t="s">
        <v>329</v>
      </c>
      <c r="B141" s="14" t="s">
        <v>330</v>
      </c>
      <c r="C141" s="23" t="s">
        <v>331</v>
      </c>
      <c r="D141" s="142">
        <v>0</v>
      </c>
      <c r="E141" s="143"/>
      <c r="F141" s="142">
        <v>0</v>
      </c>
      <c r="G141" s="142">
        <v>0</v>
      </c>
    </row>
    <row r="142" spans="1:7" x14ac:dyDescent="0.2">
      <c r="A142" s="22" t="s">
        <v>332</v>
      </c>
      <c r="B142" s="14" t="s">
        <v>330</v>
      </c>
      <c r="C142" s="23" t="s">
        <v>333</v>
      </c>
      <c r="D142" s="142">
        <v>0</v>
      </c>
      <c r="E142" s="143"/>
      <c r="F142" s="142">
        <v>0</v>
      </c>
      <c r="G142" s="142">
        <v>0</v>
      </c>
    </row>
    <row r="143" spans="1:7" x14ac:dyDescent="0.2">
      <c r="A143" s="22" t="s">
        <v>334</v>
      </c>
      <c r="B143" s="14" t="s">
        <v>335</v>
      </c>
      <c r="C143" s="23" t="s">
        <v>336</v>
      </c>
      <c r="D143" s="142">
        <v>0</v>
      </c>
      <c r="E143" s="143"/>
      <c r="F143" s="142">
        <v>0</v>
      </c>
      <c r="G143" s="142">
        <v>0</v>
      </c>
    </row>
    <row r="144" spans="1:7" x14ac:dyDescent="0.2">
      <c r="A144" s="22" t="s">
        <v>337</v>
      </c>
      <c r="B144" s="14" t="s">
        <v>335</v>
      </c>
      <c r="C144" s="23" t="s">
        <v>338</v>
      </c>
      <c r="D144" s="142">
        <v>0</v>
      </c>
      <c r="E144" s="143"/>
      <c r="F144" s="142">
        <v>88485</v>
      </c>
      <c r="G144" s="142">
        <v>88485</v>
      </c>
    </row>
    <row r="145" spans="1:7" x14ac:dyDescent="0.2">
      <c r="A145" s="22" t="s">
        <v>339</v>
      </c>
      <c r="B145" s="14" t="s">
        <v>335</v>
      </c>
      <c r="C145" s="23" t="s">
        <v>340</v>
      </c>
      <c r="D145" s="142">
        <v>0</v>
      </c>
      <c r="E145" s="143"/>
      <c r="F145" s="142">
        <v>0</v>
      </c>
      <c r="G145" s="142">
        <v>0</v>
      </c>
    </row>
    <row r="146" spans="1:7" x14ac:dyDescent="0.2">
      <c r="A146" s="22" t="s">
        <v>341</v>
      </c>
      <c r="B146" s="14" t="s">
        <v>342</v>
      </c>
      <c r="C146" s="23" t="s">
        <v>343</v>
      </c>
      <c r="D146" s="142">
        <v>0</v>
      </c>
      <c r="E146" s="143"/>
      <c r="F146" s="142">
        <v>8000</v>
      </c>
      <c r="G146" s="142">
        <v>22586.019999999997</v>
      </c>
    </row>
    <row r="147" spans="1:7" x14ac:dyDescent="0.2">
      <c r="A147" s="22" t="s">
        <v>344</v>
      </c>
      <c r="B147" s="14" t="s">
        <v>342</v>
      </c>
      <c r="C147" s="23" t="s">
        <v>345</v>
      </c>
      <c r="D147" s="142">
        <v>0</v>
      </c>
      <c r="E147" s="143"/>
      <c r="F147" s="142">
        <v>0</v>
      </c>
      <c r="G147" s="142">
        <v>0</v>
      </c>
    </row>
    <row r="148" spans="1:7" x14ac:dyDescent="0.2">
      <c r="A148" s="22" t="s">
        <v>346</v>
      </c>
      <c r="B148" s="14" t="s">
        <v>342</v>
      </c>
      <c r="C148" s="23" t="s">
        <v>347</v>
      </c>
      <c r="D148" s="142">
        <v>0</v>
      </c>
      <c r="E148" s="143"/>
      <c r="F148" s="142">
        <v>0</v>
      </c>
      <c r="G148" s="142">
        <v>0</v>
      </c>
    </row>
    <row r="149" spans="1:7" x14ac:dyDescent="0.2">
      <c r="A149" s="22" t="s">
        <v>348</v>
      </c>
      <c r="B149" s="14" t="s">
        <v>349</v>
      </c>
      <c r="C149" s="23" t="s">
        <v>350</v>
      </c>
      <c r="D149" s="142">
        <v>61800</v>
      </c>
      <c r="E149" s="143"/>
      <c r="F149" s="142">
        <v>95500</v>
      </c>
      <c r="G149" s="142">
        <v>95500</v>
      </c>
    </row>
    <row r="150" spans="1:7" x14ac:dyDescent="0.2">
      <c r="A150" s="22" t="s">
        <v>351</v>
      </c>
      <c r="B150" s="14" t="s">
        <v>349</v>
      </c>
      <c r="C150" s="23" t="s">
        <v>352</v>
      </c>
      <c r="D150" s="142">
        <v>152205</v>
      </c>
      <c r="E150" s="143"/>
      <c r="F150" s="142">
        <v>0</v>
      </c>
      <c r="G150" s="142">
        <v>0</v>
      </c>
    </row>
    <row r="151" spans="1:7" x14ac:dyDescent="0.2">
      <c r="A151" s="22" t="s">
        <v>353</v>
      </c>
      <c r="B151" s="14" t="s">
        <v>349</v>
      </c>
      <c r="C151" s="23" t="s">
        <v>354</v>
      </c>
      <c r="D151" s="142">
        <v>321463</v>
      </c>
      <c r="E151" s="143"/>
      <c r="F151" s="142">
        <v>12742</v>
      </c>
      <c r="G151" s="142">
        <v>74697.51999999999</v>
      </c>
    </row>
    <row r="152" spans="1:7" x14ac:dyDescent="0.2">
      <c r="A152" s="22" t="s">
        <v>355</v>
      </c>
      <c r="B152" s="14" t="s">
        <v>356</v>
      </c>
      <c r="C152" s="23" t="s">
        <v>357</v>
      </c>
      <c r="D152" s="142">
        <v>0</v>
      </c>
      <c r="E152" s="143"/>
      <c r="F152" s="142">
        <v>0</v>
      </c>
      <c r="G152" s="142">
        <v>0</v>
      </c>
    </row>
    <row r="153" spans="1:7" x14ac:dyDescent="0.2">
      <c r="A153" s="22" t="s">
        <v>358</v>
      </c>
      <c r="B153" s="14" t="s">
        <v>359</v>
      </c>
      <c r="C153" s="23" t="s">
        <v>360</v>
      </c>
      <c r="D153" s="142">
        <v>0</v>
      </c>
      <c r="E153" s="143"/>
      <c r="F153" s="142">
        <v>0</v>
      </c>
      <c r="G153" s="142">
        <v>0</v>
      </c>
    </row>
    <row r="154" spans="1:7" x14ac:dyDescent="0.2">
      <c r="A154" s="22" t="s">
        <v>361</v>
      </c>
      <c r="B154" s="14" t="s">
        <v>359</v>
      </c>
      <c r="C154" s="23" t="s">
        <v>362</v>
      </c>
      <c r="D154" s="142">
        <v>0</v>
      </c>
      <c r="E154" s="143"/>
      <c r="F154" s="142">
        <v>0</v>
      </c>
      <c r="G154" s="142">
        <v>0</v>
      </c>
    </row>
    <row r="155" spans="1:7" x14ac:dyDescent="0.2">
      <c r="A155" s="22" t="s">
        <v>363</v>
      </c>
      <c r="B155" s="14" t="s">
        <v>364</v>
      </c>
      <c r="C155" s="23" t="s">
        <v>365</v>
      </c>
      <c r="D155" s="142">
        <v>0</v>
      </c>
      <c r="E155" s="143"/>
      <c r="F155" s="142">
        <v>0</v>
      </c>
      <c r="G155" s="142">
        <v>0</v>
      </c>
    </row>
    <row r="156" spans="1:7" x14ac:dyDescent="0.2">
      <c r="A156" s="22" t="s">
        <v>366</v>
      </c>
      <c r="B156" s="14" t="s">
        <v>364</v>
      </c>
      <c r="C156" s="23" t="s">
        <v>367</v>
      </c>
      <c r="D156" s="142">
        <v>0</v>
      </c>
      <c r="E156" s="143"/>
      <c r="F156" s="142">
        <v>0</v>
      </c>
      <c r="G156" s="142">
        <v>0</v>
      </c>
    </row>
    <row r="157" spans="1:7" x14ac:dyDescent="0.2">
      <c r="A157" s="22" t="s">
        <v>368</v>
      </c>
      <c r="B157" s="14" t="s">
        <v>369</v>
      </c>
      <c r="C157" s="23" t="s">
        <v>370</v>
      </c>
      <c r="D157" s="142">
        <v>0</v>
      </c>
      <c r="E157" s="143"/>
      <c r="F157" s="142">
        <v>0</v>
      </c>
      <c r="G157" s="142">
        <v>0</v>
      </c>
    </row>
    <row r="158" spans="1:7" x14ac:dyDescent="0.2">
      <c r="A158" s="22" t="s">
        <v>371</v>
      </c>
      <c r="B158" s="14" t="s">
        <v>372</v>
      </c>
      <c r="C158" s="23" t="s">
        <v>373</v>
      </c>
      <c r="D158" s="142">
        <v>113400</v>
      </c>
      <c r="E158" s="143"/>
      <c r="F158" s="142">
        <v>155733</v>
      </c>
      <c r="G158" s="142">
        <v>155733</v>
      </c>
    </row>
    <row r="159" spans="1:7" x14ac:dyDescent="0.2">
      <c r="A159" s="22" t="s">
        <v>374</v>
      </c>
      <c r="B159" s="14" t="s">
        <v>372</v>
      </c>
      <c r="C159" s="23" t="s">
        <v>375</v>
      </c>
      <c r="D159" s="142">
        <v>152094</v>
      </c>
      <c r="E159" s="143"/>
      <c r="F159" s="142">
        <v>0</v>
      </c>
      <c r="G159" s="142">
        <v>87317.610000000015</v>
      </c>
    </row>
    <row r="160" spans="1:7" x14ac:dyDescent="0.2">
      <c r="A160" s="22" t="s">
        <v>376</v>
      </c>
      <c r="B160" s="14" t="s">
        <v>377</v>
      </c>
      <c r="C160" s="23" t="s">
        <v>378</v>
      </c>
      <c r="D160" s="142">
        <v>0</v>
      </c>
      <c r="E160" s="143"/>
      <c r="F160" s="142">
        <v>0</v>
      </c>
      <c r="G160" s="142">
        <v>0</v>
      </c>
    </row>
    <row r="161" spans="1:7" x14ac:dyDescent="0.2">
      <c r="A161" s="22" t="s">
        <v>379</v>
      </c>
      <c r="B161" s="14" t="s">
        <v>377</v>
      </c>
      <c r="C161" s="23" t="s">
        <v>380</v>
      </c>
      <c r="D161" s="142">
        <v>0</v>
      </c>
      <c r="E161" s="143"/>
      <c r="F161" s="142">
        <v>0</v>
      </c>
      <c r="G161" s="142">
        <v>0</v>
      </c>
    </row>
    <row r="162" spans="1:7" x14ac:dyDescent="0.2">
      <c r="A162" s="22" t="s">
        <v>381</v>
      </c>
      <c r="B162" s="14" t="s">
        <v>377</v>
      </c>
      <c r="C162" s="23" t="s">
        <v>382</v>
      </c>
      <c r="D162" s="142">
        <v>0</v>
      </c>
      <c r="E162" s="143"/>
      <c r="F162" s="142">
        <v>0</v>
      </c>
      <c r="G162" s="142">
        <v>6717.42</v>
      </c>
    </row>
    <row r="163" spans="1:7" x14ac:dyDescent="0.2">
      <c r="A163" s="22" t="s">
        <v>383</v>
      </c>
      <c r="B163" s="14" t="s">
        <v>377</v>
      </c>
      <c r="C163" s="23" t="s">
        <v>384</v>
      </c>
      <c r="D163" s="142">
        <v>0</v>
      </c>
      <c r="E163" s="143"/>
      <c r="F163" s="142">
        <v>0</v>
      </c>
      <c r="G163" s="142">
        <v>0</v>
      </c>
    </row>
    <row r="164" spans="1:7" x14ac:dyDescent="0.2">
      <c r="A164" s="22" t="s">
        <v>385</v>
      </c>
      <c r="B164" s="14" t="s">
        <v>377</v>
      </c>
      <c r="C164" s="23" t="s">
        <v>386</v>
      </c>
      <c r="D164" s="142">
        <v>0</v>
      </c>
      <c r="E164" s="143"/>
      <c r="F164" s="142">
        <v>0</v>
      </c>
      <c r="G164" s="142">
        <v>0</v>
      </c>
    </row>
    <row r="165" spans="1:7" x14ac:dyDescent="0.2">
      <c r="A165" s="22" t="s">
        <v>387</v>
      </c>
      <c r="B165" s="14" t="s">
        <v>388</v>
      </c>
      <c r="C165" s="23" t="s">
        <v>389</v>
      </c>
      <c r="D165" s="142">
        <v>0</v>
      </c>
      <c r="E165" s="143"/>
      <c r="F165" s="142">
        <v>0</v>
      </c>
      <c r="G165" s="142">
        <v>0</v>
      </c>
    </row>
    <row r="166" spans="1:7" x14ac:dyDescent="0.2">
      <c r="A166" s="22" t="s">
        <v>390</v>
      </c>
      <c r="B166" s="14" t="s">
        <v>388</v>
      </c>
      <c r="C166" s="23" t="s">
        <v>391</v>
      </c>
      <c r="D166" s="142">
        <v>0</v>
      </c>
      <c r="E166" s="143"/>
      <c r="F166" s="142">
        <v>0</v>
      </c>
      <c r="G166" s="142">
        <v>0</v>
      </c>
    </row>
    <row r="167" spans="1:7" x14ac:dyDescent="0.2">
      <c r="A167" s="22" t="s">
        <v>392</v>
      </c>
      <c r="B167" s="14" t="s">
        <v>388</v>
      </c>
      <c r="C167" s="23" t="s">
        <v>393</v>
      </c>
      <c r="D167" s="142">
        <v>329350</v>
      </c>
      <c r="E167" s="143"/>
      <c r="F167" s="142">
        <v>0</v>
      </c>
      <c r="G167" s="142">
        <v>0</v>
      </c>
    </row>
    <row r="168" spans="1:7" x14ac:dyDescent="0.2">
      <c r="A168" s="22" t="s">
        <v>394</v>
      </c>
      <c r="B168" s="14" t="s">
        <v>388</v>
      </c>
      <c r="C168" s="23" t="s">
        <v>395</v>
      </c>
      <c r="D168" s="142">
        <v>0</v>
      </c>
      <c r="E168" s="143"/>
      <c r="F168" s="142">
        <v>0</v>
      </c>
      <c r="G168" s="142">
        <v>0</v>
      </c>
    </row>
    <row r="169" spans="1:7" x14ac:dyDescent="0.2">
      <c r="A169" s="22" t="s">
        <v>396</v>
      </c>
      <c r="B169" s="14" t="s">
        <v>388</v>
      </c>
      <c r="C169" s="23" t="s">
        <v>397</v>
      </c>
      <c r="D169" s="142">
        <v>0</v>
      </c>
      <c r="E169" s="143"/>
      <c r="F169" s="142">
        <v>0</v>
      </c>
      <c r="G169" s="142">
        <v>0</v>
      </c>
    </row>
    <row r="170" spans="1:7" x14ac:dyDescent="0.2">
      <c r="A170" s="22" t="s">
        <v>398</v>
      </c>
      <c r="B170" s="14" t="s">
        <v>388</v>
      </c>
      <c r="C170" s="23" t="s">
        <v>399</v>
      </c>
      <c r="D170" s="142">
        <v>0</v>
      </c>
      <c r="E170" s="143"/>
      <c r="F170" s="142">
        <v>0</v>
      </c>
      <c r="G170" s="142">
        <v>0</v>
      </c>
    </row>
    <row r="171" spans="1:7" x14ac:dyDescent="0.2">
      <c r="A171" s="22" t="s">
        <v>400</v>
      </c>
      <c r="B171" s="14" t="s">
        <v>388</v>
      </c>
      <c r="C171" s="23" t="s">
        <v>401</v>
      </c>
      <c r="D171" s="142">
        <v>0</v>
      </c>
      <c r="E171" s="143"/>
      <c r="F171" s="142">
        <v>0</v>
      </c>
      <c r="G171" s="142">
        <v>0</v>
      </c>
    </row>
    <row r="172" spans="1:7" x14ac:dyDescent="0.2">
      <c r="A172" s="22" t="s">
        <v>402</v>
      </c>
      <c r="B172" s="14" t="s">
        <v>388</v>
      </c>
      <c r="C172" s="23" t="s">
        <v>403</v>
      </c>
      <c r="D172" s="142">
        <v>0</v>
      </c>
      <c r="E172" s="143"/>
      <c r="F172" s="142">
        <v>0</v>
      </c>
      <c r="G172" s="142">
        <v>0</v>
      </c>
    </row>
    <row r="173" spans="1:7" x14ac:dyDescent="0.2">
      <c r="A173" s="22" t="s">
        <v>404</v>
      </c>
      <c r="B173" s="14" t="s">
        <v>388</v>
      </c>
      <c r="C173" s="23" t="s">
        <v>405</v>
      </c>
      <c r="D173" s="142">
        <v>0</v>
      </c>
      <c r="E173" s="143"/>
      <c r="F173" s="142">
        <v>0</v>
      </c>
      <c r="G173" s="142">
        <v>0</v>
      </c>
    </row>
    <row r="174" spans="1:7" x14ac:dyDescent="0.2">
      <c r="A174" s="22" t="s">
        <v>406</v>
      </c>
      <c r="B174" s="14" t="s">
        <v>388</v>
      </c>
      <c r="C174" s="23" t="s">
        <v>407</v>
      </c>
      <c r="D174" s="142">
        <v>0</v>
      </c>
      <c r="E174" s="143"/>
      <c r="F174" s="142">
        <v>0</v>
      </c>
      <c r="G174" s="142">
        <v>0</v>
      </c>
    </row>
    <row r="175" spans="1:7" x14ac:dyDescent="0.2">
      <c r="A175" s="22" t="s">
        <v>408</v>
      </c>
      <c r="B175" s="14" t="s">
        <v>388</v>
      </c>
      <c r="C175" s="23" t="s">
        <v>409</v>
      </c>
      <c r="D175" s="142">
        <v>0</v>
      </c>
      <c r="E175" s="143"/>
      <c r="F175" s="142">
        <v>0</v>
      </c>
      <c r="G175" s="142">
        <v>0</v>
      </c>
    </row>
    <row r="176" spans="1:7" x14ac:dyDescent="0.2">
      <c r="A176" s="22" t="s">
        <v>410</v>
      </c>
      <c r="B176" s="14" t="s">
        <v>388</v>
      </c>
      <c r="C176" s="23" t="s">
        <v>411</v>
      </c>
      <c r="D176" s="142">
        <v>0</v>
      </c>
      <c r="E176" s="143"/>
      <c r="F176" s="142">
        <v>0</v>
      </c>
      <c r="G176" s="142">
        <v>0</v>
      </c>
    </row>
    <row r="177" spans="1:7" x14ac:dyDescent="0.2">
      <c r="A177" s="26" t="s">
        <v>412</v>
      </c>
      <c r="B177" s="14" t="s">
        <v>413</v>
      </c>
      <c r="C177" s="23" t="s">
        <v>414</v>
      </c>
      <c r="D177" s="142">
        <v>0</v>
      </c>
      <c r="E177" s="143"/>
      <c r="F177" s="142">
        <v>0</v>
      </c>
      <c r="G177" s="142">
        <v>0</v>
      </c>
    </row>
    <row r="178" spans="1:7" x14ac:dyDescent="0.2">
      <c r="A178" s="26" t="s">
        <v>415</v>
      </c>
      <c r="B178" s="14" t="s">
        <v>413</v>
      </c>
      <c r="C178" s="23" t="s">
        <v>416</v>
      </c>
      <c r="D178" s="142">
        <v>0</v>
      </c>
      <c r="E178" s="143"/>
      <c r="F178" s="142">
        <v>0</v>
      </c>
      <c r="G178" s="142">
        <v>0</v>
      </c>
    </row>
    <row r="179" spans="1:7" x14ac:dyDescent="0.2">
      <c r="A179" s="26" t="s">
        <v>417</v>
      </c>
      <c r="B179" s="14" t="s">
        <v>413</v>
      </c>
      <c r="C179" s="23" t="s">
        <v>418</v>
      </c>
      <c r="D179" s="142">
        <v>0</v>
      </c>
      <c r="E179" s="143"/>
      <c r="F179" s="142">
        <v>0</v>
      </c>
      <c r="G179" s="142">
        <v>0</v>
      </c>
    </row>
    <row r="180" spans="1:7" x14ac:dyDescent="0.2">
      <c r="A180" s="26" t="s">
        <v>419</v>
      </c>
      <c r="B180" s="14" t="s">
        <v>413</v>
      </c>
      <c r="C180" s="23" t="s">
        <v>420</v>
      </c>
      <c r="D180" s="142">
        <v>0</v>
      </c>
      <c r="E180" s="143"/>
      <c r="F180" s="142">
        <v>0</v>
      </c>
      <c r="G180" s="142">
        <v>0</v>
      </c>
    </row>
    <row r="181" spans="1:7" x14ac:dyDescent="0.2">
      <c r="A181" s="26" t="s">
        <v>421</v>
      </c>
      <c r="B181" s="14"/>
      <c r="C181" s="23" t="s">
        <v>422</v>
      </c>
      <c r="D181" s="142">
        <v>395449</v>
      </c>
      <c r="E181" s="143"/>
      <c r="F181" s="142">
        <v>208418</v>
      </c>
      <c r="G181" s="142">
        <v>212658.23000000004</v>
      </c>
    </row>
    <row r="182" spans="1:7" x14ac:dyDescent="0.2">
      <c r="A182" s="46" t="s">
        <v>423</v>
      </c>
      <c r="B182" s="47"/>
      <c r="C182" s="47" t="s">
        <v>424</v>
      </c>
      <c r="D182" s="142">
        <v>29423.090000000004</v>
      </c>
      <c r="E182" s="143"/>
      <c r="F182" s="142">
        <v>6862.51</v>
      </c>
      <c r="G182" s="142">
        <v>6862.5099999999993</v>
      </c>
    </row>
    <row r="183" spans="1:7" x14ac:dyDescent="0.2">
      <c r="A183" s="46" t="s">
        <v>425</v>
      </c>
      <c r="B183" s="48"/>
      <c r="C183" s="48" t="s">
        <v>426</v>
      </c>
      <c r="D183" s="142">
        <v>13544.21</v>
      </c>
      <c r="E183" s="143"/>
      <c r="F183" s="142">
        <v>6483.19</v>
      </c>
      <c r="G183" s="142">
        <v>7213.7</v>
      </c>
    </row>
    <row r="184" spans="1:7" x14ac:dyDescent="0.2">
      <c r="A184" s="46" t="s">
        <v>427</v>
      </c>
      <c r="B184" s="48"/>
      <c r="C184" s="48" t="s">
        <v>428</v>
      </c>
      <c r="D184" s="142">
        <v>44018.67</v>
      </c>
      <c r="E184" s="143"/>
      <c r="F184" s="142">
        <v>21070.37</v>
      </c>
      <c r="G184" s="142">
        <v>21070.370000000003</v>
      </c>
    </row>
    <row r="185" spans="1:7" x14ac:dyDescent="0.2">
      <c r="A185" s="46" t="s">
        <v>429</v>
      </c>
      <c r="B185" s="48"/>
      <c r="C185" s="48" t="s">
        <v>430</v>
      </c>
      <c r="D185" s="142">
        <v>45639.46</v>
      </c>
      <c r="E185" s="143"/>
      <c r="F185" s="142">
        <v>22691.16</v>
      </c>
      <c r="G185" s="142">
        <v>10128.44</v>
      </c>
    </row>
    <row r="186" spans="1:7" x14ac:dyDescent="0.2">
      <c r="A186" s="46" t="s">
        <v>431</v>
      </c>
      <c r="B186" s="48"/>
      <c r="C186" s="48" t="s">
        <v>432</v>
      </c>
      <c r="D186" s="142">
        <v>37246.57</v>
      </c>
      <c r="E186" s="143"/>
      <c r="F186" s="142">
        <v>17828.77</v>
      </c>
      <c r="G186" s="142">
        <v>36316.44</v>
      </c>
    </row>
    <row r="187" spans="1:7" x14ac:dyDescent="0.2">
      <c r="A187" s="49" t="s">
        <v>433</v>
      </c>
      <c r="B187" s="48"/>
      <c r="C187" s="48" t="s">
        <v>434</v>
      </c>
      <c r="D187" s="142">
        <v>205714</v>
      </c>
      <c r="E187" s="143"/>
      <c r="F187" s="142">
        <v>0</v>
      </c>
      <c r="G187" s="142">
        <v>12966.4</v>
      </c>
    </row>
    <row r="188" spans="1:7" x14ac:dyDescent="0.2">
      <c r="A188" s="46" t="s">
        <v>435</v>
      </c>
      <c r="B188" s="48"/>
      <c r="C188" s="48" t="s">
        <v>436</v>
      </c>
      <c r="D188" s="142">
        <v>431002</v>
      </c>
      <c r="E188" s="143"/>
      <c r="F188" s="142">
        <v>247343</v>
      </c>
      <c r="G188" s="142">
        <v>240603.20000000004</v>
      </c>
    </row>
    <row r="189" spans="1:7" x14ac:dyDescent="0.2">
      <c r="A189" s="46" t="s">
        <v>437</v>
      </c>
      <c r="B189" s="48"/>
      <c r="C189" s="48" t="s">
        <v>438</v>
      </c>
      <c r="D189" s="142">
        <v>382454</v>
      </c>
      <c r="E189" s="143"/>
      <c r="F189" s="142">
        <v>229938</v>
      </c>
      <c r="G189" s="142">
        <v>229938</v>
      </c>
    </row>
    <row r="190" spans="1:7" x14ac:dyDescent="0.2">
      <c r="A190" s="46" t="s">
        <v>439</v>
      </c>
      <c r="B190" s="48"/>
      <c r="C190" s="48" t="s">
        <v>440</v>
      </c>
      <c r="D190" s="142">
        <v>0</v>
      </c>
      <c r="E190" s="143"/>
      <c r="F190" s="142">
        <v>0</v>
      </c>
      <c r="G190" s="142">
        <v>0</v>
      </c>
    </row>
    <row r="191" spans="1:7" x14ac:dyDescent="0.2">
      <c r="A191" s="46" t="s">
        <v>441</v>
      </c>
      <c r="B191" s="48"/>
      <c r="C191" s="48" t="s">
        <v>442</v>
      </c>
      <c r="D191" s="142">
        <v>0</v>
      </c>
      <c r="E191" s="143"/>
      <c r="F191" s="142">
        <v>0</v>
      </c>
      <c r="G191" s="142">
        <v>0</v>
      </c>
    </row>
    <row r="192" spans="1:7" x14ac:dyDescent="0.2">
      <c r="A192" s="46" t="s">
        <v>443</v>
      </c>
      <c r="B192" s="48"/>
      <c r="C192" s="48" t="s">
        <v>444</v>
      </c>
      <c r="D192" s="142">
        <v>0</v>
      </c>
      <c r="E192" s="143"/>
      <c r="F192" s="142">
        <v>0</v>
      </c>
      <c r="G192" s="142">
        <v>0</v>
      </c>
    </row>
    <row r="193" spans="1:7" x14ac:dyDescent="0.2">
      <c r="A193" s="46" t="s">
        <v>445</v>
      </c>
      <c r="B193" s="48"/>
      <c r="C193" s="48" t="s">
        <v>446</v>
      </c>
      <c r="D193" s="142">
        <v>0</v>
      </c>
      <c r="E193" s="143"/>
      <c r="F193" s="142">
        <v>0</v>
      </c>
      <c r="G193" s="142">
        <v>0</v>
      </c>
    </row>
    <row r="194" spans="1:7" x14ac:dyDescent="0.2">
      <c r="A194" s="2" t="s">
        <v>447</v>
      </c>
      <c r="B194" s="48"/>
      <c r="C194" s="48" t="s">
        <v>448</v>
      </c>
      <c r="D194" s="142">
        <v>0</v>
      </c>
      <c r="E194" s="143"/>
      <c r="F194" s="142">
        <v>0</v>
      </c>
      <c r="G194" s="142">
        <v>0</v>
      </c>
    </row>
    <row r="195" spans="1:7" x14ac:dyDescent="0.2">
      <c r="A195" s="2" t="s">
        <v>449</v>
      </c>
      <c r="B195" s="48"/>
      <c r="C195" s="48" t="s">
        <v>511</v>
      </c>
      <c r="D195" s="142">
        <v>0</v>
      </c>
      <c r="E195" s="143"/>
      <c r="F195" s="142">
        <v>0</v>
      </c>
      <c r="G195" s="142">
        <v>0</v>
      </c>
    </row>
    <row r="196" spans="1:7" x14ac:dyDescent="0.2">
      <c r="A196" s="46" t="s">
        <v>451</v>
      </c>
      <c r="B196" s="48"/>
      <c r="C196" s="48" t="s">
        <v>452</v>
      </c>
      <c r="D196" s="142">
        <v>0</v>
      </c>
      <c r="E196" s="143"/>
      <c r="F196" s="142">
        <v>0</v>
      </c>
      <c r="G196" s="142">
        <v>0</v>
      </c>
    </row>
    <row r="197" spans="1:7" x14ac:dyDescent="0.2">
      <c r="A197" s="46" t="s">
        <v>453</v>
      </c>
      <c r="B197" s="48"/>
      <c r="C197" s="48" t="s">
        <v>454</v>
      </c>
      <c r="D197" s="142">
        <v>0</v>
      </c>
      <c r="E197" s="143"/>
      <c r="F197" s="142">
        <v>0</v>
      </c>
      <c r="G197" s="142">
        <v>0</v>
      </c>
    </row>
    <row r="198" spans="1:7" x14ac:dyDescent="0.2">
      <c r="A198" s="46" t="s">
        <v>455</v>
      </c>
      <c r="B198" s="48"/>
      <c r="C198" s="48" t="s">
        <v>456</v>
      </c>
      <c r="D198" s="142">
        <v>159050</v>
      </c>
      <c r="E198" s="143"/>
      <c r="F198" s="142">
        <v>96550</v>
      </c>
      <c r="G198" s="142">
        <v>96550</v>
      </c>
    </row>
    <row r="199" spans="1:7" x14ac:dyDescent="0.2">
      <c r="A199" s="49" t="s">
        <v>457</v>
      </c>
      <c r="B199" s="48"/>
      <c r="C199" s="48" t="s">
        <v>458</v>
      </c>
      <c r="D199" s="142">
        <v>0</v>
      </c>
      <c r="E199" s="143"/>
      <c r="F199" s="142">
        <v>0</v>
      </c>
      <c r="G199" s="142">
        <v>0</v>
      </c>
    </row>
    <row r="200" spans="1:7" x14ac:dyDescent="0.2">
      <c r="A200" s="49" t="s">
        <v>459</v>
      </c>
      <c r="B200" s="48"/>
      <c r="C200" s="48" t="s">
        <v>460</v>
      </c>
      <c r="D200" s="142">
        <v>0</v>
      </c>
      <c r="E200" s="143"/>
      <c r="F200" s="142">
        <v>0</v>
      </c>
      <c r="G200" s="142">
        <v>0</v>
      </c>
    </row>
    <row r="201" spans="1:7" x14ac:dyDescent="0.2">
      <c r="A201" s="49" t="s">
        <v>536</v>
      </c>
      <c r="B201" s="48"/>
      <c r="C201" s="48" t="s">
        <v>539</v>
      </c>
      <c r="D201" s="142">
        <v>120119</v>
      </c>
      <c r="E201" s="143"/>
      <c r="F201" s="142">
        <v>0</v>
      </c>
      <c r="G201" s="142">
        <v>0</v>
      </c>
    </row>
    <row r="202" spans="1:7" ht="13.5" thickBot="1" x14ac:dyDescent="0.25">
      <c r="A202" s="59" t="s">
        <v>557</v>
      </c>
      <c r="B202" s="48"/>
      <c r="C202" s="130" t="s">
        <v>558</v>
      </c>
      <c r="D202" s="142">
        <v>58000</v>
      </c>
      <c r="E202" s="143"/>
      <c r="F202" s="142">
        <v>58000</v>
      </c>
      <c r="G202" s="142">
        <v>46764.58</v>
      </c>
    </row>
    <row r="203" spans="1:7" ht="13.5" thickBot="1" x14ac:dyDescent="0.25">
      <c r="A203" s="27"/>
      <c r="B203" s="28"/>
      <c r="C203" s="29"/>
      <c r="D203" s="128">
        <f>SUM(D1:D202)</f>
        <v>6736683</v>
      </c>
      <c r="E203" s="144"/>
      <c r="F203" s="128">
        <f>SUM(F1:F202)</f>
        <v>5610076</v>
      </c>
      <c r="G203" s="128">
        <f>SUM(G1:G202)</f>
        <v>6306369.3500000015</v>
      </c>
    </row>
  </sheetData>
  <phoneticPr fontId="9" type="noConversion"/>
  <conditionalFormatting sqref="D3:D199 F3:F199 F202 D202">
    <cfRule type="cellIs" dxfId="6" priority="9" stopIfTrue="1" operator="equal">
      <formula>0</formula>
    </cfRule>
  </conditionalFormatting>
  <conditionalFormatting sqref="F200 D200">
    <cfRule type="cellIs" dxfId="5" priority="8" stopIfTrue="1" operator="equal">
      <formula>0</formula>
    </cfRule>
  </conditionalFormatting>
  <conditionalFormatting sqref="G200">
    <cfRule type="cellIs" dxfId="4" priority="6" stopIfTrue="1" operator="equal">
      <formula>0</formula>
    </cfRule>
  </conditionalFormatting>
  <conditionalFormatting sqref="G3:G4 G202 G6:G199">
    <cfRule type="cellIs" dxfId="3" priority="7" stopIfTrue="1" operator="equal">
      <formula>0</formula>
    </cfRule>
  </conditionalFormatting>
  <conditionalFormatting sqref="F201 D201">
    <cfRule type="cellIs" dxfId="2" priority="3" stopIfTrue="1" operator="equal">
      <formula>0</formula>
    </cfRule>
  </conditionalFormatting>
  <conditionalFormatting sqref="G201">
    <cfRule type="cellIs" dxfId="1" priority="2" stopIfTrue="1" operator="equal">
      <formula>0</formula>
    </cfRule>
  </conditionalFormatting>
  <conditionalFormatting sqref="G5">
    <cfRule type="cellIs" dxfId="0" priority="1" stopIfTrue="1" operator="equal">
      <formula>0</formula>
    </cfRule>
  </conditionalFormatting>
  <pageMargins left="0.75" right="0.75" top="1" bottom="1" header="0.5" footer="0.5"/>
  <pageSetup fitToHeight="0" orientation="landscape" r:id="rId1"/>
  <headerFooter alignWithMargins="0">
    <oddFooter>&amp;LCDE, Public School Finance&amp;C&amp;P&amp;R&amp;D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Comparison</vt:lpstr>
      <vt:lpstr>SpEd</vt:lpstr>
      <vt:lpstr>GT</vt:lpstr>
      <vt:lpstr>ELPA</vt:lpstr>
      <vt:lpstr>Transportation</vt:lpstr>
      <vt:lpstr>Small Attendance</vt:lpstr>
      <vt:lpstr>CTA</vt:lpstr>
      <vt:lpstr>Comp Health</vt:lpstr>
      <vt:lpstr>Expelled At-Risk</vt:lpstr>
      <vt:lpstr>'Summary Comparison'!Print_Area</vt:lpstr>
      <vt:lpstr>'Comp Health'!Print_Titles</vt:lpstr>
      <vt:lpstr>CTA!Print_Titles</vt:lpstr>
      <vt:lpstr>ELPA!Print_Titles</vt:lpstr>
      <vt:lpstr>'Expelled At-Risk'!Print_Titles</vt:lpstr>
      <vt:lpstr>GT!Print_Titles</vt:lpstr>
      <vt:lpstr>'Small Attendance'!Print_Titles</vt:lpstr>
      <vt:lpstr>SpEd!Print_Titles</vt:lpstr>
      <vt:lpstr>Transportation!Print_Titles</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christensen_t</dc:creator>
  <cp:lastModifiedBy>Lucero, Yolanda</cp:lastModifiedBy>
  <cp:lastPrinted>2017-10-04T16:27:59Z</cp:lastPrinted>
  <dcterms:created xsi:type="dcterms:W3CDTF">2007-08-21T16:47:05Z</dcterms:created>
  <dcterms:modified xsi:type="dcterms:W3CDTF">2019-10-14T16:46:00Z</dcterms:modified>
</cp:coreProperties>
</file>